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收支明细" sheetId="1" r:id="rId1"/>
    <sheet name="求助者善款发放安排" sheetId="2" r:id="rId2"/>
    <sheet name="公帐收支明细" sheetId="3" r:id="rId3"/>
    <sheet name="理事会基金" sheetId="4" r:id="rId4"/>
    <sheet name="特困户" sheetId="5" r:id="rId5"/>
    <sheet name="排名" sheetId="6" r:id="rId6"/>
  </sheets>
  <calcPr calcId="144525"/>
</workbook>
</file>

<file path=xl/sharedStrings.xml><?xml version="1.0" encoding="utf-8"?>
<sst xmlns="http://schemas.openxmlformats.org/spreadsheetml/2006/main" count="963" uniqueCount="523">
  <si>
    <t>2022年埔寨镇公益会捐款和拍卖及开支明细统计表</t>
  </si>
  <si>
    <t>以下姓名恕不作称呼</t>
  </si>
  <si>
    <r>
      <rPr>
        <b/>
        <i/>
        <sz val="16"/>
        <color rgb="FF000000"/>
        <rFont val="宋体"/>
        <charset val="134"/>
      </rPr>
      <t xml:space="preserve">   </t>
    </r>
    <r>
      <rPr>
        <b/>
        <i/>
        <sz val="16"/>
        <color rgb="FF000000"/>
        <rFont val="宋体"/>
        <charset val="134"/>
      </rPr>
      <t xml:space="preserve">     </t>
    </r>
    <r>
      <rPr>
        <b/>
        <i/>
        <sz val="16"/>
        <color rgb="FF000000"/>
        <rFont val="宋体"/>
        <charset val="134"/>
      </rPr>
      <t xml:space="preserve"> 开心公益，自愿量力！欢迎大家为家乡公益献爱心！</t>
    </r>
  </si>
  <si>
    <t>编号</t>
  </si>
  <si>
    <t>日期</t>
  </si>
  <si>
    <t>姓名</t>
  </si>
  <si>
    <t>村名</t>
  </si>
  <si>
    <t>现金或物品</t>
  </si>
  <si>
    <t>备注</t>
  </si>
  <si>
    <t>捐款收入</t>
  </si>
  <si>
    <t>拍卖收入</t>
  </si>
  <si>
    <t>支出金额</t>
  </si>
  <si>
    <t>结余</t>
  </si>
  <si>
    <t>承上年结余（包含丰顺公帐）</t>
  </si>
  <si>
    <t>2022.01.07</t>
  </si>
  <si>
    <t>张顺波</t>
  </si>
  <si>
    <t>大罗青潭沃柑</t>
  </si>
  <si>
    <t>张晓君拍得</t>
  </si>
  <si>
    <t>张潘滕拍得</t>
  </si>
  <si>
    <t>张清宝拍得</t>
  </si>
  <si>
    <t>张喜芝拍得</t>
  </si>
  <si>
    <t>张仁程拍得</t>
  </si>
  <si>
    <t>2022.01.09</t>
  </si>
  <si>
    <t>支出半岭张庭困难家庭善款</t>
  </si>
  <si>
    <t>2022.01.12</t>
  </si>
  <si>
    <t>支出银行短信费</t>
  </si>
  <si>
    <t>2022.01.13</t>
  </si>
  <si>
    <t>支出银行卡年费</t>
  </si>
  <si>
    <t>2022.01.14</t>
  </si>
  <si>
    <t>张建武</t>
  </si>
  <si>
    <t>集丰村</t>
  </si>
  <si>
    <t>龟龄酒</t>
  </si>
  <si>
    <t>张茂林拍得</t>
  </si>
  <si>
    <t>郑微笑</t>
  </si>
  <si>
    <t>河秋江</t>
  </si>
  <si>
    <t>茶宠烟灰缸</t>
  </si>
  <si>
    <t>张仲文拍得</t>
  </si>
  <si>
    <t>张永超</t>
  </si>
  <si>
    <t>巨星村</t>
  </si>
  <si>
    <t>青草药膏</t>
  </si>
  <si>
    <t>2022.01.16</t>
  </si>
  <si>
    <t>年终慰问活动油米208份*120元=24840</t>
  </si>
  <si>
    <t>年终慰问活动牛奶16份*58=928元</t>
  </si>
  <si>
    <t>贫困户红包208个*200元=41600元；百岁老人红包8个*1000元=8000元</t>
  </si>
  <si>
    <t>发放特贫困户上半年慰问金6个*1000元=6000元</t>
  </si>
  <si>
    <t>发放塔下丘凤珍求助款5000元</t>
  </si>
  <si>
    <t>2022.01.20</t>
  </si>
  <si>
    <t>买红包袋45包*2元=90元</t>
  </si>
  <si>
    <t>2022.01.21</t>
  </si>
  <si>
    <t>严丽锋拍得</t>
  </si>
  <si>
    <t>严瑞民</t>
  </si>
  <si>
    <t>红珠塘</t>
  </si>
  <si>
    <t>飞天不老酒</t>
  </si>
  <si>
    <t>张良鑫拍得</t>
  </si>
  <si>
    <t>张裕超</t>
  </si>
  <si>
    <t>中心</t>
  </si>
  <si>
    <t>现金</t>
  </si>
  <si>
    <t>2022.01.28</t>
  </si>
  <si>
    <t>发放茅园谢燕婷求助款5000元</t>
  </si>
  <si>
    <t>刘淑华</t>
  </si>
  <si>
    <t>仓下村</t>
  </si>
  <si>
    <t>2022.01.30</t>
  </si>
  <si>
    <t>谢同辉</t>
  </si>
  <si>
    <t>宫下埔</t>
  </si>
  <si>
    <t>2022.01.31</t>
  </si>
  <si>
    <t>张燕萍</t>
  </si>
  <si>
    <t>2022.02.02</t>
  </si>
  <si>
    <t>邱春玲</t>
  </si>
  <si>
    <t>塔下村</t>
  </si>
  <si>
    <t>张锦雄</t>
  </si>
  <si>
    <t>树德堂</t>
  </si>
  <si>
    <t>张小超（大声）</t>
  </si>
  <si>
    <t>埔上江</t>
  </si>
  <si>
    <t>2022.02.06</t>
  </si>
  <si>
    <t>张静人</t>
  </si>
  <si>
    <t>静远园</t>
  </si>
  <si>
    <t>2022.02.11</t>
  </si>
  <si>
    <t>张远良</t>
  </si>
  <si>
    <t>阳光村</t>
  </si>
  <si>
    <t>2022.02.12</t>
  </si>
  <si>
    <t>2022.02.17</t>
  </si>
  <si>
    <t>2022.02.18</t>
  </si>
  <si>
    <t>张锐生拍得</t>
  </si>
  <si>
    <t>张胜昌</t>
  </si>
  <si>
    <t>珍酒</t>
  </si>
  <si>
    <t>2022.02.25</t>
  </si>
  <si>
    <t>2022.03.04</t>
  </si>
  <si>
    <t>张自春</t>
  </si>
  <si>
    <t>三七片</t>
  </si>
  <si>
    <t>张召辉拍得</t>
  </si>
  <si>
    <t>2022.03.11</t>
  </si>
  <si>
    <t>2022.03.12</t>
  </si>
  <si>
    <t>2022.03.18</t>
  </si>
  <si>
    <t>2022.03.24</t>
  </si>
  <si>
    <t>发放海鸥张才民求助款5000元</t>
  </si>
  <si>
    <t>2022.03.25</t>
  </si>
  <si>
    <t>紫砂茶具</t>
  </si>
  <si>
    <t>严辉炎拍得</t>
  </si>
  <si>
    <t>英红九号</t>
  </si>
  <si>
    <t>2022.03.28</t>
  </si>
  <si>
    <t>张世光、张惠玲伉俪</t>
  </si>
  <si>
    <t>埔北村</t>
  </si>
  <si>
    <t>张细录</t>
  </si>
  <si>
    <t>红星村</t>
  </si>
  <si>
    <t>张淑芳</t>
  </si>
  <si>
    <t>深水村</t>
  </si>
  <si>
    <t>张海燕</t>
  </si>
  <si>
    <t>2022.04.01</t>
  </si>
  <si>
    <t>丘春湘拍得</t>
  </si>
  <si>
    <t>2022.04.07</t>
  </si>
  <si>
    <t>张书珍</t>
  </si>
  <si>
    <t>张利利</t>
  </si>
  <si>
    <t>2022.04.08</t>
  </si>
  <si>
    <t>长白山人参</t>
  </si>
  <si>
    <t>严瑞民拍得</t>
  </si>
  <si>
    <t>谢利帮</t>
  </si>
  <si>
    <t>茅台镇白酒</t>
  </si>
  <si>
    <t>2022.04.12</t>
  </si>
  <si>
    <t>2022.04.13</t>
  </si>
  <si>
    <t>2022.04.15</t>
  </si>
  <si>
    <t>张建文拍得</t>
  </si>
  <si>
    <t>2022.04.22</t>
  </si>
  <si>
    <t>张顺康</t>
  </si>
  <si>
    <t>玉化砗磲吊坠</t>
  </si>
  <si>
    <t>2022.04.29</t>
  </si>
  <si>
    <t>张先勇拍得</t>
  </si>
  <si>
    <t>2022.05.03</t>
  </si>
  <si>
    <t>谢让彬</t>
  </si>
  <si>
    <t>茅园村</t>
  </si>
  <si>
    <t>2022.05.12</t>
  </si>
  <si>
    <t>2022.05.20</t>
  </si>
  <si>
    <t>2022.06.12</t>
  </si>
  <si>
    <t>2022.06.13</t>
  </si>
  <si>
    <t>支出帮扶半岭张庭困难家庭善款</t>
  </si>
  <si>
    <t>2022.07.12</t>
  </si>
  <si>
    <t>2022.07.18</t>
  </si>
  <si>
    <t>支出帮扶阳光村张小丽困难家庭</t>
  </si>
  <si>
    <t>2022.08.03</t>
  </si>
  <si>
    <t>支出发放特困户慰问金6户*1000元=6000元</t>
  </si>
  <si>
    <t>2022.08.07</t>
  </si>
  <si>
    <t>支出帮扶采芝村谢继南困难家庭20000元</t>
  </si>
  <si>
    <t>2022.08.12</t>
  </si>
  <si>
    <t>2022.08.24</t>
  </si>
  <si>
    <t>2022.09.12</t>
  </si>
  <si>
    <t>2022.10.11</t>
  </si>
  <si>
    <t>张无想</t>
  </si>
  <si>
    <t>茅园村铺仔</t>
  </si>
  <si>
    <t>2022.10.12</t>
  </si>
  <si>
    <t>2022.10.13</t>
  </si>
  <si>
    <t>张双德</t>
  </si>
  <si>
    <t>2022.10.26</t>
  </si>
  <si>
    <t>支出慰问县际出入口防疫人员，买矿泉水、桶面</t>
  </si>
  <si>
    <t>2022.10.31</t>
  </si>
  <si>
    <t>张昌新</t>
  </si>
  <si>
    <t>东光村</t>
  </si>
  <si>
    <t>2022.11.04</t>
  </si>
  <si>
    <t>张振昌</t>
  </si>
  <si>
    <t>2022.11.05</t>
  </si>
  <si>
    <t>张崇恩</t>
  </si>
  <si>
    <t>后埔村</t>
  </si>
  <si>
    <t>2022.11.07</t>
  </si>
  <si>
    <t>张秀文</t>
  </si>
  <si>
    <t>中心村</t>
  </si>
  <si>
    <t>2022.11.12</t>
  </si>
  <si>
    <t>2022.11.13</t>
  </si>
  <si>
    <t>支出帮扶大塘村张初丰困难家庭善款</t>
  </si>
  <si>
    <t>2022.12.12</t>
  </si>
  <si>
    <t>2022.12.29</t>
  </si>
  <si>
    <t>支出帮扶车长下村张宇就困难家庭善款</t>
  </si>
  <si>
    <t>2022.12.31</t>
  </si>
  <si>
    <t>本年度利息收入</t>
  </si>
  <si>
    <t>承上年结余</t>
  </si>
  <si>
    <t>本年度累计：</t>
  </si>
  <si>
    <t>总计：</t>
  </si>
  <si>
    <t>公益会基金结余（含利息）：</t>
  </si>
  <si>
    <t>保管二位求助者的救助款：</t>
  </si>
  <si>
    <t>理事会基金：</t>
  </si>
  <si>
    <t>公益会基金+理事会基金+保管一位求助者的救助款（合计）：</t>
  </si>
  <si>
    <t>更新到2022年12月29日止</t>
  </si>
  <si>
    <t>财务陈育南保管存款：</t>
  </si>
  <si>
    <t>公益会公帐存款（丰顺工行）：</t>
  </si>
  <si>
    <t>活期</t>
  </si>
  <si>
    <t>陈育南帐户存款（广州工行）：</t>
  </si>
  <si>
    <t>定期</t>
  </si>
  <si>
    <t>以上如有遗漏或错误请联系我  电话/微信：17507536218</t>
  </si>
  <si>
    <t>感谢大家献爱心，公益路上，感恩有您参与！</t>
  </si>
  <si>
    <t xml:space="preserve">        利  息  收  入</t>
  </si>
  <si>
    <t>说明：所有收益将纳入公益会基金。</t>
  </si>
  <si>
    <t>活期利息收入</t>
  </si>
  <si>
    <t>2022.03.21</t>
  </si>
  <si>
    <t>财务帐户</t>
  </si>
  <si>
    <t>第一季度利息收入</t>
  </si>
  <si>
    <t>定期利息收入</t>
  </si>
  <si>
    <t>公帐（丰顺工行）</t>
  </si>
  <si>
    <t>2022.06.21</t>
  </si>
  <si>
    <t>第二季度利息收入</t>
  </si>
  <si>
    <t>2022.09.21</t>
  </si>
  <si>
    <t>第三季度利息收入</t>
  </si>
  <si>
    <t>2022.12.21</t>
  </si>
  <si>
    <t>第四季度利息收入</t>
  </si>
  <si>
    <t>活期利息合计：</t>
  </si>
  <si>
    <t>定期利息合计：</t>
  </si>
  <si>
    <t>活 期 定 期 互 转</t>
  </si>
  <si>
    <t>活期定期互转</t>
  </si>
  <si>
    <t>2017.06.12</t>
  </si>
  <si>
    <t>活期转定期</t>
  </si>
  <si>
    <t>年利率1.75%</t>
  </si>
  <si>
    <t>2018.06.12</t>
  </si>
  <si>
    <t>自动转存</t>
  </si>
  <si>
    <t>2018.06.04</t>
  </si>
  <si>
    <t>年利率1.95%</t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</si>
  <si>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019.06.04</t>
    </r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</si>
  <si>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019.06.12</t>
    </r>
  </si>
  <si>
    <t>至2019.06.12日止，定期合计（包含利息在内）：</t>
  </si>
  <si>
    <t>2020.06.12</t>
  </si>
  <si>
    <t>2021.11.22</t>
  </si>
  <si>
    <t>定期转活期</t>
  </si>
  <si>
    <t>2021.03.05</t>
  </si>
  <si>
    <t>2020.06.04</t>
  </si>
  <si>
    <t>2021.06.04</t>
  </si>
  <si>
    <t>2021.06.12</t>
  </si>
  <si>
    <t>至2021.11.22日止，定期合计（包含利息在内）：</t>
  </si>
  <si>
    <t>2017年埔寨镇慈善公益会</t>
  </si>
  <si>
    <t>数位求助者善款发放安排：（注：如果中途有特殊情况将会视情况再作安排）</t>
  </si>
  <si>
    <t>序号</t>
  </si>
  <si>
    <t>姓 名</t>
  </si>
  <si>
    <t>善款总数</t>
  </si>
  <si>
    <t>首次发放</t>
  </si>
  <si>
    <t>首次发放日期</t>
  </si>
  <si>
    <t>接下来每月发放</t>
  </si>
  <si>
    <t>总期数</t>
  </si>
  <si>
    <t>备  注</t>
  </si>
  <si>
    <t>谢望胜</t>
  </si>
  <si>
    <t>2016.08.01</t>
  </si>
  <si>
    <t>第二期开始以后每月1号</t>
  </si>
  <si>
    <t>发放完</t>
  </si>
  <si>
    <t>钟敬会</t>
  </si>
  <si>
    <t>2016.01.11</t>
  </si>
  <si>
    <t>张志强</t>
  </si>
  <si>
    <t>2016.03.13</t>
  </si>
  <si>
    <t>第二期（发放4353.00元）开始以后每月1号</t>
  </si>
  <si>
    <t>严细辉（沈幼米）</t>
  </si>
  <si>
    <t>2017.09.20</t>
  </si>
  <si>
    <t>第一、二期15000元，第三期10000，第四期至第八期各8000元。</t>
  </si>
  <si>
    <t>张细迎</t>
  </si>
  <si>
    <t>2018.03.15</t>
  </si>
  <si>
    <t>第二期次月1号发放</t>
  </si>
  <si>
    <t>埔东张凛新</t>
  </si>
  <si>
    <t>2019.02.03</t>
  </si>
  <si>
    <t>第二期已在2019.04.03日发放</t>
  </si>
  <si>
    <t>横坑谢绍正</t>
  </si>
  <si>
    <t>横坑谢永军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</si>
  <si>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019.09.09</t>
    </r>
  </si>
  <si>
    <t>第二次发放6000元,以后理事会讨论发放安排.</t>
  </si>
  <si>
    <t>红珠塘严时宁</t>
  </si>
  <si>
    <t>2020.10.15</t>
  </si>
  <si>
    <t>接下来每月发放1000元</t>
  </si>
  <si>
    <t>塔下丘凤珍</t>
  </si>
  <si>
    <t>2021.02.05</t>
  </si>
  <si>
    <t>分4期发放，每次5000元</t>
  </si>
  <si>
    <t>集丰张政锐</t>
  </si>
  <si>
    <t>2021.12.22</t>
  </si>
  <si>
    <t>等待求助者申请发放</t>
  </si>
  <si>
    <t>半岭张庭</t>
  </si>
  <si>
    <t>等待安排</t>
  </si>
  <si>
    <t>茅园谢燕婷</t>
  </si>
  <si>
    <t>海鸥张才民</t>
  </si>
  <si>
    <t>塔下丘凤珍善款发放安排</t>
  </si>
  <si>
    <t>红珠塘严细辉（沈幼米）善款发放安排</t>
  </si>
  <si>
    <t>发放日期</t>
  </si>
  <si>
    <r>
      <rPr>
        <b/>
        <sz val="12"/>
        <rFont val="宋体"/>
        <charset val="134"/>
      </rPr>
      <t>一共20000</t>
    </r>
    <r>
      <rPr>
        <b/>
        <sz val="12"/>
        <rFont val="宋体"/>
        <charset val="134"/>
      </rPr>
      <t>元</t>
    </r>
  </si>
  <si>
    <t>当月结存</t>
  </si>
  <si>
    <t xml:space="preserve">第1期 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</si>
  <si>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017.09.20</t>
    </r>
  </si>
  <si>
    <t>第2期</t>
  </si>
  <si>
    <t>2021.10.24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</si>
  <si>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017.11.16</t>
    </r>
  </si>
  <si>
    <t>第3期</t>
  </si>
  <si>
    <t>暂时退回公益会监管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</si>
  <si>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017.11.21</t>
    </r>
  </si>
  <si>
    <t>第4期</t>
  </si>
  <si>
    <t>申请发放</t>
  </si>
  <si>
    <t>2018.05.29</t>
  </si>
  <si>
    <t>已发放完</t>
  </si>
  <si>
    <t>2018.09.03</t>
  </si>
  <si>
    <t>集丰村张政锐善款发放安排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</si>
  <si>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019.01.02</t>
    </r>
  </si>
  <si>
    <t>2019.05.19</t>
  </si>
  <si>
    <t>2021.12.13</t>
  </si>
  <si>
    <t>2022.10.23</t>
  </si>
  <si>
    <t>第5期</t>
  </si>
  <si>
    <t>半岭村张庭善款发放安排</t>
  </si>
  <si>
    <t>第6期</t>
  </si>
  <si>
    <t>第7期</t>
  </si>
  <si>
    <t>2022.06.19</t>
  </si>
  <si>
    <t>茅园谢燕婷善款发放安排</t>
  </si>
  <si>
    <t>海鸥张才民善款发放安排</t>
  </si>
  <si>
    <t>保管2位求助者善款合计</t>
  </si>
  <si>
    <t>红珠塘严细辉（沈幼米）</t>
  </si>
  <si>
    <t>集丰村张政锐</t>
  </si>
  <si>
    <t>保管2位求助者善款合计：</t>
  </si>
  <si>
    <t>2017—2021年埔寨镇公益会丰顺工行（公帐）收支明细</t>
  </si>
  <si>
    <t>项目</t>
  </si>
  <si>
    <t>收入</t>
  </si>
  <si>
    <t>支出</t>
  </si>
  <si>
    <t>结存金额</t>
  </si>
  <si>
    <t>2017.01.01</t>
  </si>
  <si>
    <t>2016年结存</t>
  </si>
  <si>
    <t>2017.01.10</t>
  </si>
  <si>
    <t>对公收费</t>
  </si>
  <si>
    <t>2017.01.19</t>
  </si>
  <si>
    <t>对公工行证书收费</t>
  </si>
  <si>
    <t>2017.02.10</t>
  </si>
  <si>
    <t>2017.03.10</t>
  </si>
  <si>
    <t>2017.03.21</t>
  </si>
  <si>
    <t>利息收入</t>
  </si>
  <si>
    <t>2017.04.10</t>
  </si>
  <si>
    <t>2017.05.10</t>
  </si>
  <si>
    <t>2017.06.10</t>
  </si>
  <si>
    <t>2017.06.21</t>
  </si>
  <si>
    <t>2017.07.10</t>
  </si>
  <si>
    <t>2017.08.10</t>
  </si>
  <si>
    <t>2017.09.10</t>
  </si>
  <si>
    <t>2017.09.21</t>
  </si>
  <si>
    <t>2017.10.10</t>
  </si>
  <si>
    <t>2017.11.10</t>
  </si>
  <si>
    <t>2017.12.10</t>
  </si>
  <si>
    <t>2017.12.21</t>
  </si>
  <si>
    <t>2018.01.02</t>
  </si>
  <si>
    <t>2018.03.21</t>
  </si>
  <si>
    <t>2018.06.21</t>
  </si>
  <si>
    <t>2018.08.01</t>
  </si>
  <si>
    <t>镇政府捐款</t>
  </si>
  <si>
    <t>2018.09.21</t>
  </si>
  <si>
    <t>2018.12.21</t>
  </si>
  <si>
    <t>2019.01.28</t>
  </si>
  <si>
    <t>民政局捐款</t>
  </si>
  <si>
    <t>2019.03.21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</si>
  <si>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019.06.21</t>
    </r>
  </si>
  <si>
    <t>2019.06.28</t>
  </si>
  <si>
    <t>U盾年费支出</t>
  </si>
  <si>
    <t>2019.09.21</t>
  </si>
  <si>
    <t>2019.12.21</t>
  </si>
  <si>
    <t>2020.03.21</t>
  </si>
  <si>
    <t>2020.06.21</t>
  </si>
  <si>
    <t>2020.09.21</t>
  </si>
  <si>
    <t>2020.12.21</t>
  </si>
  <si>
    <t>2021.01.27</t>
  </si>
  <si>
    <t>转出到财务帐户</t>
  </si>
  <si>
    <t>2021.02.25</t>
  </si>
  <si>
    <t>工行异地汇款手续费</t>
  </si>
  <si>
    <t>2021.03.21</t>
  </si>
  <si>
    <t>2021.06.21</t>
  </si>
  <si>
    <t>埔寨镇公益会(理事会基金）收支明细</t>
  </si>
  <si>
    <t xml:space="preserve">   收费标准：理事会成员每人100元（接近用完再筹）</t>
  </si>
  <si>
    <t>收  入</t>
  </si>
  <si>
    <t>支   出</t>
  </si>
  <si>
    <t>日  期</t>
  </si>
  <si>
    <t>姓  名</t>
  </si>
  <si>
    <t>金额</t>
  </si>
  <si>
    <t>开支说明</t>
  </si>
  <si>
    <t>经手人</t>
  </si>
  <si>
    <t>2016.11.28</t>
  </si>
  <si>
    <t>2017.02.24</t>
  </si>
  <si>
    <t>对深水张双方求助，到梅县黄塘落实情况交通费</t>
  </si>
  <si>
    <t>张会波</t>
  </si>
  <si>
    <t>2018.02.09</t>
  </si>
  <si>
    <t>严利锋的外婆“仙逝”礼金和花圈</t>
  </si>
  <si>
    <t>严利锋</t>
  </si>
  <si>
    <t>谢百福</t>
  </si>
  <si>
    <t>2018.03.11</t>
  </si>
  <si>
    <t>严瑞民的奶奶“仙逝”礼金和花圈</t>
  </si>
  <si>
    <t>陈育南</t>
  </si>
  <si>
    <t>谢小军的父亲“仙逝”礼金和花圈</t>
  </si>
  <si>
    <t>谢小军</t>
  </si>
  <si>
    <t>谢晓东</t>
  </si>
  <si>
    <t>2018.04.10</t>
  </si>
  <si>
    <t>对枧桥村谢和春求助，到梅县黄塘落实情况交通费</t>
  </si>
  <si>
    <t>张昌宝</t>
  </si>
  <si>
    <t>2018.04.11</t>
  </si>
  <si>
    <t>郑微笑的奶奶“仙逝”礼金和花圈</t>
  </si>
  <si>
    <t>张业丰</t>
  </si>
  <si>
    <t>2018.08.18</t>
  </si>
  <si>
    <t>张世光的父亲“仙逝”礼金和花圈</t>
  </si>
  <si>
    <t>张世光</t>
  </si>
  <si>
    <t>黄会森</t>
  </si>
  <si>
    <t>2018.10.28</t>
  </si>
  <si>
    <t>谢利帮“稻田町料理学院”开业贺花篮2个</t>
  </si>
  <si>
    <t>2019.04.11</t>
  </si>
  <si>
    <t>张许民的父亲“仙逝”礼金和花圈</t>
  </si>
  <si>
    <t>张许民</t>
  </si>
  <si>
    <t>谢海峰</t>
  </si>
  <si>
    <t>2019.05.04</t>
  </si>
  <si>
    <t>张斌的父亲“仙逝”礼金和花圈</t>
  </si>
  <si>
    <t>张斌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</si>
  <si>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019.08.12</t>
    </r>
  </si>
  <si>
    <t>张召辉的父亲“仙逝”礼金和花圈</t>
  </si>
  <si>
    <t>张召辉</t>
  </si>
  <si>
    <t>谢天一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</si>
  <si>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019.11.09</t>
    </r>
  </si>
  <si>
    <t>张建周的奶奶"完坟"买纸炮2盒</t>
  </si>
  <si>
    <t>张职仲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</si>
  <si>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019.12.09</t>
    </r>
  </si>
  <si>
    <t>张锦雄的外父“仙逝”礼金和花圈</t>
  </si>
  <si>
    <t>张伟江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</si>
  <si>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020.01.13</t>
    </r>
  </si>
  <si>
    <t>谢天一外母“仙逝”礼金和花圈</t>
  </si>
  <si>
    <t>张建周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</si>
  <si>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020.04.04</t>
    </r>
  </si>
  <si>
    <t>谢利帮的父亲“仙逝”礼金和花圈</t>
  </si>
  <si>
    <t>谢利民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</si>
  <si>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020.04.26</t>
    </r>
  </si>
  <si>
    <t>黄红的奶奶“仙逝”礼金和花圈</t>
  </si>
  <si>
    <t>黄红</t>
  </si>
  <si>
    <t>严丽锋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</si>
  <si>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020.11.25</t>
    </r>
  </si>
  <si>
    <t>黄会森的父亲“仙逝”礼金和花圈</t>
  </si>
  <si>
    <t>张永君</t>
  </si>
  <si>
    <t>2021.01.29</t>
  </si>
  <si>
    <t>严丽锋的母亲“仙逝”礼金和花圈</t>
  </si>
  <si>
    <t>2021.02.01</t>
  </si>
  <si>
    <t>张昌彪的母亲“仙逝”礼金和花圈</t>
  </si>
  <si>
    <t>张昌彪</t>
  </si>
  <si>
    <t>张海帆</t>
  </si>
  <si>
    <t>2021.03.23</t>
  </si>
  <si>
    <t>张文欣的奶奶“仙逝”礼金和花圈</t>
  </si>
  <si>
    <t>张文欣</t>
  </si>
  <si>
    <t>2021.11.30</t>
  </si>
  <si>
    <t>张许民的奶奶“仙逝”礼金和花圈</t>
  </si>
  <si>
    <t>黄  红</t>
  </si>
  <si>
    <t>支出年终慰问活动中午飞龙岩浦梅</t>
  </si>
  <si>
    <t>张喜强</t>
  </si>
  <si>
    <t>2022.02.05</t>
  </si>
  <si>
    <t>谢百福的父亲“仙逝”礼金和花圈</t>
  </si>
  <si>
    <t>张海燕的父亲“仙逝”礼金和花圈</t>
  </si>
  <si>
    <t>吕绍雄</t>
  </si>
  <si>
    <t>2022.5.24</t>
  </si>
  <si>
    <t>前会长张喜强的细叔公“仙逝”礼金和花圈</t>
  </si>
  <si>
    <t>张自辉的母亲“仙逝”礼金和花圈</t>
  </si>
  <si>
    <t>张自辉</t>
  </si>
  <si>
    <t>黄会良</t>
  </si>
  <si>
    <t>2022.08.09</t>
  </si>
  <si>
    <t>谢小军的母亲“仙逝”礼金和花圈</t>
  </si>
  <si>
    <t>张镇周</t>
  </si>
  <si>
    <t>2022.10.06</t>
  </si>
  <si>
    <t>张永君的父亲“仙逝”礼金和花圈</t>
  </si>
  <si>
    <t>邱海瑞</t>
  </si>
  <si>
    <t>张昌旦</t>
  </si>
  <si>
    <t>张德宁</t>
  </si>
  <si>
    <t>张继超</t>
  </si>
  <si>
    <t>张名雄</t>
  </si>
  <si>
    <t>张  斌</t>
  </si>
  <si>
    <t>张小辉</t>
  </si>
  <si>
    <t>张爱欣</t>
  </si>
  <si>
    <t>2016.11.29</t>
  </si>
  <si>
    <t>张会君</t>
  </si>
  <si>
    <t>张惠玲</t>
  </si>
  <si>
    <t>张潘滕</t>
  </si>
  <si>
    <t>2017.02.27</t>
  </si>
  <si>
    <t>张贵群</t>
  </si>
  <si>
    <t>2017.02.28</t>
  </si>
  <si>
    <t>2018.02.13</t>
  </si>
  <si>
    <t>新办公室购买设备剩余7084元</t>
  </si>
  <si>
    <t>张自辉回礼</t>
  </si>
  <si>
    <t>收入总计：</t>
  </si>
  <si>
    <t>（详见本表格右边）支出总计：</t>
  </si>
  <si>
    <t>理事会基金结余：</t>
  </si>
  <si>
    <t>以上如有遗漏或错误请联系我  手机/微信：17507536218</t>
  </si>
  <si>
    <t>2022年特困户慰问金发放登记</t>
  </si>
  <si>
    <t>身份证号码</t>
  </si>
  <si>
    <t>联系电话</t>
  </si>
  <si>
    <t>审核通过</t>
  </si>
  <si>
    <t>2022年上半年</t>
  </si>
  <si>
    <t>2022年下半年</t>
  </si>
  <si>
    <t>本人或亲属</t>
  </si>
  <si>
    <t>发放金额</t>
  </si>
  <si>
    <t>采芝</t>
  </si>
  <si>
    <t>谢和平</t>
  </si>
  <si>
    <t>441423194202013019</t>
  </si>
  <si>
    <t>2019.03.28</t>
  </si>
  <si>
    <t>埔北</t>
  </si>
  <si>
    <t>张勃绪.远二</t>
  </si>
  <si>
    <t>11412319480804301X</t>
  </si>
  <si>
    <t>2019.08.15</t>
  </si>
  <si>
    <t>半岭</t>
  </si>
  <si>
    <t>张划发.上寨</t>
  </si>
  <si>
    <t>441423193505206411</t>
  </si>
  <si>
    <t>2019.07.12</t>
  </si>
  <si>
    <t>张义新.寨肚</t>
  </si>
  <si>
    <t>441423195501026412</t>
  </si>
  <si>
    <t>埔南</t>
  </si>
  <si>
    <t>张自味.中心</t>
  </si>
  <si>
    <t>441423195508186058</t>
  </si>
  <si>
    <t>2019.08.10</t>
  </si>
  <si>
    <t>学枫</t>
  </si>
  <si>
    <t>万安</t>
  </si>
  <si>
    <t>严礼等.油草洋</t>
  </si>
  <si>
    <t>441423194902043016</t>
  </si>
  <si>
    <t>2019.07.15</t>
  </si>
  <si>
    <t>合计金额</t>
  </si>
  <si>
    <t>2022埔寨镇公益会捐款捐物和参与拍卖排名</t>
  </si>
  <si>
    <t>排名</t>
  </si>
  <si>
    <t>捐款</t>
  </si>
  <si>
    <t>捐物</t>
  </si>
  <si>
    <t>参与拍卖</t>
  </si>
  <si>
    <t>合计</t>
  </si>
  <si>
    <t>张晓君</t>
  </si>
  <si>
    <t>张清宝</t>
  </si>
  <si>
    <t>张喜芝</t>
  </si>
  <si>
    <t>张仁程</t>
  </si>
  <si>
    <t>张茂林</t>
  </si>
  <si>
    <t>张仲文</t>
  </si>
  <si>
    <t>张良鑫</t>
  </si>
  <si>
    <t>张锐生</t>
  </si>
  <si>
    <t>严辉炎</t>
  </si>
  <si>
    <t>丘春湘</t>
  </si>
  <si>
    <t>张建文</t>
  </si>
  <si>
    <t>张先勇</t>
  </si>
  <si>
    <t>捐款合计</t>
  </si>
  <si>
    <t>捐物合计</t>
  </si>
  <si>
    <t>参与拍卖合计</t>
  </si>
  <si>
    <t>捐款和拍卖合计</t>
  </si>
  <si>
    <t>以上如有遗漏，请联系我：微信：17507536218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</si>
</sst>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71">
    <font>
      <sz val="11"/>
      <name val="宋体"/>
      <charset val="134"/>
    </font>
    <font>
      <b/>
      <sz val="20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FF0000"/>
      <name val="宋体"/>
      <charset val="134"/>
    </font>
    <font>
      <b/>
      <sz val="14"/>
      <color rgb="FFFF0000"/>
      <name val="宋体"/>
      <charset val="134"/>
    </font>
    <font>
      <b/>
      <sz val="16"/>
      <name val="宋体"/>
      <charset val="134"/>
    </font>
    <font>
      <sz val="14"/>
      <color rgb="FF000000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6"/>
      <color rgb="FF000000"/>
      <name val="宋体"/>
      <charset val="134"/>
    </font>
    <font>
      <b/>
      <sz val="16"/>
      <color rgb="FF000000"/>
      <name val="宋体"/>
      <charset val="134"/>
    </font>
    <font>
      <b/>
      <sz val="22"/>
      <color rgb="FFFF0000"/>
      <name val="宋体"/>
      <charset val="134"/>
    </font>
    <font>
      <b/>
      <sz val="16"/>
      <color rgb="FFFF0000"/>
      <name val="宋体"/>
      <charset val="134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5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20"/>
      <color indexed="10"/>
      <name val="宋体"/>
      <charset val="134"/>
    </font>
    <font>
      <b/>
      <sz val="18"/>
      <color rgb="FFFF0000"/>
      <name val="宋体"/>
      <charset val="134"/>
    </font>
    <font>
      <b/>
      <sz val="14"/>
      <color rgb="FF002060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i/>
      <sz val="16"/>
      <color rgb="FFFF0000"/>
      <name val="宋体"/>
      <charset val="134"/>
    </font>
    <font>
      <b/>
      <sz val="26"/>
      <color rgb="FFFF0000"/>
      <name val="宋体"/>
      <charset val="134"/>
    </font>
    <font>
      <sz val="12"/>
      <color theme="1"/>
      <name val="宋体"/>
      <charset val="134"/>
    </font>
    <font>
      <sz val="11"/>
      <color indexed="10"/>
      <name val="宋体"/>
      <charset val="134"/>
    </font>
    <font>
      <sz val="16"/>
      <name val="宋体"/>
      <charset val="134"/>
    </font>
    <font>
      <b/>
      <sz val="22"/>
      <color indexed="10"/>
      <name val="宋体"/>
      <charset val="134"/>
    </font>
    <font>
      <b/>
      <i/>
      <sz val="16"/>
      <color rgb="FF000000"/>
      <name val="宋体"/>
      <charset val="134"/>
    </font>
    <font>
      <b/>
      <sz val="12"/>
      <color theme="1"/>
      <name val="宋体"/>
      <charset val="134"/>
    </font>
    <font>
      <b/>
      <sz val="26"/>
      <name val="宋体"/>
      <charset val="134"/>
    </font>
    <font>
      <b/>
      <sz val="12"/>
      <color rgb="FF180399"/>
      <name val="宋体"/>
      <charset val="134"/>
    </font>
    <font>
      <b/>
      <sz val="14"/>
      <color rgb="FF0000FF"/>
      <name val="宋体"/>
      <charset val="134"/>
    </font>
    <font>
      <b/>
      <sz val="12"/>
      <color rgb="FF0000FF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i/>
      <sz val="14"/>
      <color rgb="FFFF000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1" fillId="0" borderId="0" applyFont="0" applyFill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84" applyNumberFormat="0" applyAlignment="0" applyProtection="0">
      <alignment vertical="center"/>
    </xf>
    <xf numFmtId="44" fontId="51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31" borderId="85" applyNumberFormat="0" applyFont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86" applyNumberFormat="0" applyFill="0" applyAlignment="0" applyProtection="0">
      <alignment vertical="center"/>
    </xf>
    <xf numFmtId="0" fontId="63" fillId="0" borderId="86" applyNumberFormat="0" applyFill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64" fillId="35" borderId="88" applyNumberFormat="0" applyAlignment="0" applyProtection="0">
      <alignment vertical="center"/>
    </xf>
    <xf numFmtId="0" fontId="65" fillId="35" borderId="84" applyNumberFormat="0" applyAlignment="0" applyProtection="0">
      <alignment vertical="center"/>
    </xf>
    <xf numFmtId="0" fontId="66" fillId="36" borderId="89" applyNumberFormat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67" fillId="0" borderId="90" applyNumberFormat="0" applyFill="0" applyAlignment="0" applyProtection="0">
      <alignment vertical="center"/>
    </xf>
    <xf numFmtId="0" fontId="68" fillId="0" borderId="91" applyNumberFormat="0" applyFill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3" fillId="0" borderId="0">
      <protection locked="0"/>
    </xf>
    <xf numFmtId="0" fontId="8" fillId="0" borderId="0">
      <protection locked="0"/>
    </xf>
  </cellStyleXfs>
  <cellXfs count="59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50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1" xfId="50" applyFont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1" xfId="5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3" fillId="2" borderId="1" xfId="5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76" fontId="0" fillId="0" borderId="0" xfId="0" applyNumberFormat="1">
      <alignment vertical="center"/>
    </xf>
    <xf numFmtId="176" fontId="8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176" fontId="10" fillId="3" borderId="15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176" fontId="12" fillId="4" borderId="21" xfId="0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176" fontId="12" fillId="4" borderId="37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176" fontId="12" fillId="4" borderId="41" xfId="0" applyNumberFormat="1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176" fontId="12" fillId="4" borderId="44" xfId="0" applyNumberFormat="1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176" fontId="12" fillId="5" borderId="44" xfId="0" applyNumberFormat="1" applyFont="1" applyFill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/>
    </xf>
    <xf numFmtId="176" fontId="12" fillId="5" borderId="37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176" fontId="12" fillId="5" borderId="31" xfId="0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176" fontId="14" fillId="5" borderId="31" xfId="0" applyNumberFormat="1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76" fontId="16" fillId="0" borderId="47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176" fontId="10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176" fontId="17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76" fontId="18" fillId="2" borderId="0" xfId="0" applyNumberFormat="1" applyFont="1" applyFill="1" applyAlignment="1">
      <alignment horizontal="center" vertical="center"/>
    </xf>
    <xf numFmtId="0" fontId="8" fillId="2" borderId="0" xfId="0" applyFont="1" applyFill="1">
      <alignment vertical="center"/>
    </xf>
    <xf numFmtId="176" fontId="8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15" fillId="0" borderId="0" xfId="0" applyFont="1">
      <alignment vertical="center"/>
    </xf>
    <xf numFmtId="176" fontId="10" fillId="3" borderId="48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12" fillId="4" borderId="31" xfId="0" applyNumberFormat="1" applyFont="1" applyFill="1" applyBorder="1" applyAlignment="1">
      <alignment horizontal="center" vertical="center"/>
    </xf>
    <xf numFmtId="176" fontId="12" fillId="4" borderId="49" xfId="0" applyNumberFormat="1" applyFont="1" applyFill="1" applyBorder="1" applyAlignment="1">
      <alignment horizontal="center" vertical="center"/>
    </xf>
    <xf numFmtId="176" fontId="12" fillId="4" borderId="48" xfId="0" applyNumberFormat="1" applyFont="1" applyFill="1" applyBorder="1" applyAlignment="1">
      <alignment horizontal="center" vertical="center"/>
    </xf>
    <xf numFmtId="176" fontId="12" fillId="4" borderId="50" xfId="0" applyNumberFormat="1" applyFont="1" applyFill="1" applyBorder="1" applyAlignment="1">
      <alignment horizontal="center" vertical="center"/>
    </xf>
    <xf numFmtId="176" fontId="14" fillId="4" borderId="31" xfId="0" applyNumberFormat="1" applyFont="1" applyFill="1" applyBorder="1" applyAlignment="1">
      <alignment horizontal="center" vertical="center"/>
    </xf>
    <xf numFmtId="176" fontId="16" fillId="0" borderId="15" xfId="0" applyNumberFormat="1" applyFont="1" applyBorder="1" applyAlignment="1">
      <alignment horizontal="center" vertical="center"/>
    </xf>
    <xf numFmtId="0" fontId="15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0" fillId="0" borderId="33" xfId="0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21" fillId="6" borderId="26" xfId="49" applyFont="1" applyFill="1" applyBorder="1" applyAlignment="1" applyProtection="1">
      <alignment horizontal="center" vertical="center"/>
    </xf>
    <xf numFmtId="49" fontId="21" fillId="6" borderId="1" xfId="49" applyNumberFormat="1" applyFont="1" applyFill="1" applyBorder="1" applyAlignment="1" applyProtection="1">
      <alignment horizontal="center" vertical="center"/>
    </xf>
    <xf numFmtId="0" fontId="21" fillId="6" borderId="1" xfId="49" applyFont="1" applyFill="1" applyBorder="1" applyAlignment="1" applyProtection="1">
      <alignment horizontal="center" vertical="center"/>
    </xf>
    <xf numFmtId="176" fontId="21" fillId="6" borderId="44" xfId="49" applyNumberFormat="1" applyFont="1" applyFill="1" applyBorder="1" applyAlignment="1" applyProtection="1">
      <alignment horizontal="center" vertical="center"/>
    </xf>
    <xf numFmtId="49" fontId="21" fillId="3" borderId="1" xfId="49" applyNumberFormat="1" applyFont="1" applyFill="1" applyBorder="1" applyAlignment="1" applyProtection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176" fontId="22" fillId="3" borderId="1" xfId="0" applyNumberFormat="1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3" fillId="7" borderId="44" xfId="0" applyNumberFormat="1" applyFont="1" applyFill="1" applyBorder="1" applyAlignment="1">
      <alignment horizontal="center" vertical="center"/>
    </xf>
    <xf numFmtId="176" fontId="14" fillId="0" borderId="1" xfId="0" applyNumberFormat="1" applyFont="1" applyBorder="1">
      <alignment vertical="center"/>
    </xf>
    <xf numFmtId="0" fontId="3" fillId="7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76" fontId="3" fillId="7" borderId="1" xfId="0" applyNumberFormat="1" applyFont="1" applyFill="1" applyBorder="1">
      <alignment vertical="center"/>
    </xf>
    <xf numFmtId="0" fontId="23" fillId="0" borderId="1" xfId="0" applyFont="1" applyBorder="1" applyAlignment="1">
      <alignment horizontal="center" vertical="center"/>
    </xf>
    <xf numFmtId="176" fontId="14" fillId="0" borderId="44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1" fillId="7" borderId="26" xfId="49" applyFont="1" applyFill="1" applyBorder="1" applyAlignment="1" applyProtection="1">
      <alignment horizontal="center" vertical="center"/>
    </xf>
    <xf numFmtId="49" fontId="21" fillId="7" borderId="1" xfId="49" applyNumberFormat="1" applyFont="1" applyFill="1" applyBorder="1" applyAlignment="1" applyProtection="1">
      <alignment horizontal="center" vertical="center"/>
    </xf>
    <xf numFmtId="0" fontId="22" fillId="7" borderId="51" xfId="0" applyFont="1" applyFill="1" applyBorder="1" applyAlignment="1">
      <alignment horizontal="center" vertical="center"/>
    </xf>
    <xf numFmtId="176" fontId="22" fillId="7" borderId="1" xfId="0" applyNumberFormat="1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176" fontId="23" fillId="7" borderId="1" xfId="0" applyNumberFormat="1" applyFont="1" applyFill="1" applyBorder="1">
      <alignment vertical="center"/>
    </xf>
    <xf numFmtId="0" fontId="14" fillId="7" borderId="1" xfId="0" applyFont="1" applyFill="1" applyBorder="1" applyAlignment="1">
      <alignment horizontal="center" vertical="center"/>
    </xf>
    <xf numFmtId="176" fontId="14" fillId="7" borderId="1" xfId="0" applyNumberFormat="1" applyFont="1" applyFill="1" applyBorder="1">
      <alignment vertical="center"/>
    </xf>
    <xf numFmtId="0" fontId="14" fillId="8" borderId="26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22" fillId="8" borderId="1" xfId="0" applyFont="1" applyFill="1" applyBorder="1" applyAlignment="1">
      <alignment horizontal="right" vertical="center"/>
    </xf>
    <xf numFmtId="176" fontId="16" fillId="8" borderId="44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76" fontId="14" fillId="8" borderId="1" xfId="0" applyNumberFormat="1" applyFont="1" applyFill="1" applyBorder="1">
      <alignment vertical="center"/>
    </xf>
    <xf numFmtId="0" fontId="21" fillId="8" borderId="51" xfId="0" applyFont="1" applyFill="1" applyBorder="1" applyAlignment="1">
      <alignment horizontal="right" vertical="center"/>
    </xf>
    <xf numFmtId="0" fontId="21" fillId="8" borderId="52" xfId="0" applyFont="1" applyFill="1" applyBorder="1" applyAlignment="1">
      <alignment horizontal="right" vertical="center"/>
    </xf>
    <xf numFmtId="176" fontId="16" fillId="8" borderId="1" xfId="0" applyNumberFormat="1" applyFont="1" applyFill="1" applyBorder="1">
      <alignment vertical="center"/>
    </xf>
    <xf numFmtId="0" fontId="24" fillId="9" borderId="53" xfId="0" applyFont="1" applyFill="1" applyBorder="1" applyAlignment="1">
      <alignment horizontal="right" vertical="center" wrapText="1"/>
    </xf>
    <xf numFmtId="0" fontId="24" fillId="9" borderId="39" xfId="0" applyFont="1" applyFill="1" applyBorder="1" applyAlignment="1">
      <alignment horizontal="right" vertical="center" wrapText="1"/>
    </xf>
    <xf numFmtId="0" fontId="24" fillId="9" borderId="54" xfId="0" applyFont="1" applyFill="1" applyBorder="1" applyAlignment="1">
      <alignment horizontal="right" vertical="center" wrapText="1"/>
    </xf>
    <xf numFmtId="176" fontId="25" fillId="9" borderId="37" xfId="0" applyNumberFormat="1" applyFont="1" applyFill="1" applyBorder="1" applyAlignment="1">
      <alignment horizontal="center" vertical="center"/>
    </xf>
    <xf numFmtId="0" fontId="8" fillId="9" borderId="36" xfId="0" applyFont="1" applyFill="1" applyBorder="1" applyAlignment="1">
      <alignment horizontal="center" vertical="center"/>
    </xf>
    <xf numFmtId="0" fontId="8" fillId="9" borderId="40" xfId="0" applyFont="1" applyFill="1" applyBorder="1" applyAlignment="1">
      <alignment horizontal="center" vertical="center"/>
    </xf>
    <xf numFmtId="176" fontId="8" fillId="9" borderId="40" xfId="0" applyNumberFormat="1" applyFont="1" applyFill="1" applyBorder="1">
      <alignment vertical="center"/>
    </xf>
    <xf numFmtId="0" fontId="21" fillId="3" borderId="44" xfId="49" applyFont="1" applyFill="1" applyBorder="1" applyAlignment="1" applyProtection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/>
    </xf>
    <xf numFmtId="0" fontId="21" fillId="7" borderId="44" xfId="49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horizontal="center" vertical="center"/>
    </xf>
    <xf numFmtId="0" fontId="14" fillId="7" borderId="44" xfId="0" applyFont="1" applyFill="1" applyBorder="1" applyAlignment="1">
      <alignment horizontal="center" vertical="center"/>
    </xf>
    <xf numFmtId="0" fontId="14" fillId="8" borderId="44" xfId="0" applyFont="1" applyFill="1" applyBorder="1" applyAlignment="1">
      <alignment horizontal="center" vertical="center"/>
    </xf>
    <xf numFmtId="0" fontId="8" fillId="9" borderId="3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2" fillId="3" borderId="18" xfId="50" applyFont="1" applyFill="1" applyBorder="1" applyAlignment="1" applyProtection="1">
      <alignment horizontal="center" vertical="center"/>
    </xf>
    <xf numFmtId="0" fontId="22" fillId="3" borderId="19" xfId="50" applyFont="1" applyFill="1" applyBorder="1" applyAlignment="1" applyProtection="1">
      <alignment horizontal="center" vertical="center"/>
    </xf>
    <xf numFmtId="0" fontId="22" fillId="3" borderId="19" xfId="50" applyFont="1" applyFill="1" applyBorder="1" applyAlignment="1" applyProtection="1">
      <alignment horizontal="center" vertical="center" wrapText="1"/>
    </xf>
    <xf numFmtId="0" fontId="22" fillId="3" borderId="55" xfId="50" applyFont="1" applyFill="1" applyBorder="1" applyAlignment="1" applyProtection="1">
      <alignment horizontal="center" vertical="center" wrapText="1"/>
    </xf>
    <xf numFmtId="0" fontId="22" fillId="3" borderId="31" xfId="50" applyFont="1" applyFill="1" applyBorder="1" applyAlignment="1" applyProtection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3" fillId="7" borderId="52" xfId="50" applyFont="1" applyFill="1" applyBorder="1" applyAlignment="1" applyProtection="1">
      <alignment horizontal="center" vertical="center"/>
    </xf>
    <xf numFmtId="0" fontId="3" fillId="7" borderId="1" xfId="50" applyFont="1" applyFill="1" applyBorder="1" applyAlignment="1" applyProtection="1">
      <alignment horizontal="center" vertical="center" wrapText="1"/>
    </xf>
    <xf numFmtId="176" fontId="3" fillId="7" borderId="1" xfId="50" applyNumberFormat="1" applyFont="1" applyFill="1" applyBorder="1" applyAlignment="1" applyProtection="1">
      <alignment horizontal="center" vertical="center" wrapText="1"/>
    </xf>
    <xf numFmtId="176" fontId="3" fillId="7" borderId="44" xfId="50" applyNumberFormat="1" applyFont="1" applyFill="1" applyBorder="1" applyAlignment="1" applyProtection="1">
      <alignment horizontal="center" vertical="center" wrapText="1"/>
    </xf>
    <xf numFmtId="0" fontId="3" fillId="7" borderId="51" xfId="50" applyFont="1" applyFill="1" applyBorder="1" applyAlignment="1" applyProtection="1">
      <alignment horizontal="center" vertical="center" wrapText="1"/>
    </xf>
    <xf numFmtId="0" fontId="3" fillId="7" borderId="38" xfId="50" applyFont="1" applyFill="1" applyBorder="1" applyAlignment="1" applyProtection="1">
      <alignment horizontal="center" vertical="center"/>
    </xf>
    <xf numFmtId="176" fontId="8" fillId="7" borderId="1" xfId="0" applyNumberFormat="1" applyFont="1" applyFill="1" applyBorder="1">
      <alignment vertical="center"/>
    </xf>
    <xf numFmtId="0" fontId="8" fillId="0" borderId="52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0" fontId="14" fillId="0" borderId="5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5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0" xfId="0" applyFont="1" applyBorder="1">
      <alignment vertical="center"/>
    </xf>
    <xf numFmtId="0" fontId="27" fillId="0" borderId="4" xfId="50" applyFont="1" applyBorder="1" applyAlignment="1" applyProtection="1">
      <alignment horizontal="center" vertical="center"/>
    </xf>
    <xf numFmtId="0" fontId="9" fillId="0" borderId="6" xfId="50" applyFont="1" applyBorder="1" applyAlignment="1" applyProtection="1">
      <alignment horizontal="center" vertical="center"/>
    </xf>
    <xf numFmtId="0" fontId="9" fillId="0" borderId="56" xfId="50" applyFont="1" applyBorder="1" applyAlignment="1" applyProtection="1">
      <alignment horizontal="center" vertical="center"/>
    </xf>
    <xf numFmtId="0" fontId="9" fillId="0" borderId="0" xfId="50" applyFont="1" applyAlignment="1" applyProtection="1">
      <alignment horizontal="center" vertical="center"/>
    </xf>
    <xf numFmtId="0" fontId="28" fillId="0" borderId="0" xfId="50" applyFont="1" applyAlignment="1" applyProtection="1">
      <alignment horizontal="center" vertical="center"/>
    </xf>
    <xf numFmtId="0" fontId="22" fillId="0" borderId="0" xfId="50" applyFont="1" applyAlignment="1" applyProtection="1">
      <alignment vertical="center"/>
    </xf>
    <xf numFmtId="49" fontId="29" fillId="0" borderId="0" xfId="50" applyNumberFormat="1" applyFont="1" applyAlignment="1" applyProtection="1">
      <alignment horizontal="center" vertical="center"/>
    </xf>
    <xf numFmtId="0" fontId="8" fillId="0" borderId="0" xfId="50" applyAlignment="1" applyProtection="1">
      <alignment horizontal="center" vertical="center"/>
    </xf>
    <xf numFmtId="0" fontId="30" fillId="10" borderId="17" xfId="50" applyFont="1" applyFill="1" applyBorder="1" applyAlignment="1" applyProtection="1">
      <alignment horizontal="center" vertical="center"/>
    </xf>
    <xf numFmtId="49" fontId="22" fillId="10" borderId="19" xfId="50" applyNumberFormat="1" applyFont="1" applyFill="1" applyBorder="1" applyAlignment="1" applyProtection="1">
      <alignment horizontal="center" vertical="center"/>
    </xf>
    <xf numFmtId="0" fontId="22" fillId="10" borderId="19" xfId="50" applyFont="1" applyFill="1" applyBorder="1" applyAlignment="1" applyProtection="1">
      <alignment horizontal="center" vertical="center"/>
    </xf>
    <xf numFmtId="0" fontId="22" fillId="10" borderId="19" xfId="50" applyFont="1" applyFill="1" applyBorder="1" applyAlignment="1" applyProtection="1">
      <alignment horizontal="center" vertical="center" wrapText="1"/>
    </xf>
    <xf numFmtId="0" fontId="22" fillId="10" borderId="57" xfId="50" applyFont="1" applyFill="1" applyBorder="1" applyAlignment="1" applyProtection="1">
      <alignment horizontal="center" vertical="center"/>
    </xf>
    <xf numFmtId="0" fontId="8" fillId="0" borderId="26" xfId="50" applyBorder="1" applyAlignment="1" applyProtection="1">
      <alignment horizontal="center" vertical="center"/>
    </xf>
    <xf numFmtId="49" fontId="0" fillId="0" borderId="1" xfId="50" applyNumberFormat="1" applyFont="1" applyBorder="1" applyAlignment="1" applyProtection="1">
      <alignment horizontal="center" vertical="center"/>
    </xf>
    <xf numFmtId="176" fontId="0" fillId="0" borderId="1" xfId="50" applyNumberFormat="1" applyFont="1" applyBorder="1" applyAlignment="1" applyProtection="1">
      <alignment horizontal="center" vertical="center"/>
    </xf>
    <xf numFmtId="0" fontId="0" fillId="0" borderId="51" xfId="50" applyFont="1" applyBorder="1" applyAlignment="1" applyProtection="1">
      <alignment horizontal="center" vertical="center"/>
    </xf>
    <xf numFmtId="0" fontId="0" fillId="0" borderId="1" xfId="50" applyFont="1" applyBorder="1" applyAlignment="1" applyProtection="1">
      <alignment horizontal="left" vertical="center"/>
    </xf>
    <xf numFmtId="49" fontId="3" fillId="7" borderId="1" xfId="50" applyNumberFormat="1" applyFont="1" applyFill="1" applyBorder="1" applyAlignment="1" applyProtection="1">
      <alignment horizontal="center" vertical="center" wrapText="1"/>
    </xf>
    <xf numFmtId="176" fontId="8" fillId="0" borderId="1" xfId="50" applyNumberFormat="1" applyBorder="1" applyAlignment="1" applyProtection="1">
      <alignment horizontal="center" vertical="center"/>
    </xf>
    <xf numFmtId="176" fontId="8" fillId="0" borderId="1" xfId="50" applyNumberFormat="1" applyBorder="1" applyAlignment="1" applyProtection="1">
      <alignment horizontal="left" vertical="center"/>
    </xf>
    <xf numFmtId="0" fontId="8" fillId="0" borderId="51" xfId="50" applyBorder="1" applyAlignment="1" applyProtection="1">
      <alignment horizontal="center" vertical="center"/>
    </xf>
    <xf numFmtId="49" fontId="3" fillId="7" borderId="51" xfId="50" applyNumberFormat="1" applyFont="1" applyFill="1" applyBorder="1" applyAlignment="1" applyProtection="1">
      <alignment horizontal="left" vertical="center" wrapText="1"/>
    </xf>
    <xf numFmtId="0" fontId="8" fillId="0" borderId="1" xfId="50" applyBorder="1" applyAlignment="1" applyProtection="1">
      <alignment horizontal="center" vertical="center"/>
    </xf>
    <xf numFmtId="0" fontId="8" fillId="0" borderId="1" xfId="50" applyBorder="1" applyAlignment="1" applyProtection="1">
      <alignment horizontal="left" vertical="center"/>
    </xf>
    <xf numFmtId="176" fontId="8" fillId="0" borderId="1" xfId="50" applyNumberFormat="1" applyBorder="1" applyAlignment="1" applyProtection="1">
      <alignment vertical="center"/>
    </xf>
    <xf numFmtId="0" fontId="8" fillId="0" borderId="51" xfId="50" applyBorder="1" applyAlignment="1" applyProtection="1">
      <alignment horizontal="left" vertical="center"/>
    </xf>
    <xf numFmtId="0" fontId="8" fillId="0" borderId="1" xfId="50" applyFont="1" applyBorder="1" applyAlignment="1" applyProtection="1">
      <alignment horizontal="center" vertical="center"/>
    </xf>
    <xf numFmtId="176" fontId="8" fillId="0" borderId="1" xfId="50" applyNumberFormat="1" applyFont="1" applyBorder="1" applyAlignment="1" applyProtection="1">
      <alignment horizontal="center" vertical="center"/>
    </xf>
    <xf numFmtId="0" fontId="8" fillId="0" borderId="51" xfId="50" applyFont="1" applyBorder="1" applyAlignment="1" applyProtection="1">
      <alignment horizontal="left" vertical="center"/>
    </xf>
    <xf numFmtId="0" fontId="8" fillId="0" borderId="36" xfId="50" applyBorder="1" applyAlignment="1" applyProtection="1">
      <alignment horizontal="center" vertical="center"/>
    </xf>
    <xf numFmtId="0" fontId="8" fillId="0" borderId="40" xfId="50" applyBorder="1" applyAlignment="1" applyProtection="1">
      <alignment horizontal="center" vertical="center"/>
    </xf>
    <xf numFmtId="176" fontId="8" fillId="0" borderId="40" xfId="50" applyNumberFormat="1" applyBorder="1" applyAlignment="1" applyProtection="1">
      <alignment vertical="center"/>
    </xf>
    <xf numFmtId="176" fontId="8" fillId="0" borderId="40" xfId="50" applyNumberFormat="1" applyBorder="1" applyAlignment="1" applyProtection="1">
      <alignment horizontal="center" vertical="center"/>
    </xf>
    <xf numFmtId="0" fontId="8" fillId="0" borderId="41" xfId="50" applyBorder="1" applyAlignment="1" applyProtection="1">
      <alignment horizontal="left" vertical="center"/>
    </xf>
    <xf numFmtId="176" fontId="8" fillId="0" borderId="0" xfId="50" applyNumberFormat="1" applyAlignment="1" applyProtection="1">
      <alignment vertical="center"/>
    </xf>
    <xf numFmtId="176" fontId="8" fillId="0" borderId="0" xfId="50" applyNumberFormat="1" applyAlignment="1" applyProtection="1">
      <alignment horizontal="center" vertical="center"/>
    </xf>
    <xf numFmtId="176" fontId="8" fillId="2" borderId="0" xfId="50" applyNumberFormat="1" applyFill="1" applyAlignment="1" applyProtection="1">
      <alignment vertical="center"/>
    </xf>
    <xf numFmtId="0" fontId="8" fillId="0" borderId="0" xfId="50" applyAlignment="1" applyProtection="1">
      <alignment horizontal="left" vertical="center"/>
    </xf>
    <xf numFmtId="0" fontId="11" fillId="0" borderId="0" xfId="0" applyFont="1" applyAlignment="1">
      <alignment horizontal="center" vertical="center"/>
    </xf>
    <xf numFmtId="176" fontId="18" fillId="0" borderId="0" xfId="0" applyNumberFormat="1" applyFont="1">
      <alignment vertical="center"/>
    </xf>
    <xf numFmtId="0" fontId="16" fillId="11" borderId="17" xfId="0" applyFont="1" applyFill="1" applyBorder="1" applyAlignment="1">
      <alignment horizontal="center" vertical="center"/>
    </xf>
    <xf numFmtId="49" fontId="31" fillId="11" borderId="19" xfId="0" applyNumberFormat="1" applyFont="1" applyFill="1" applyBorder="1" applyAlignment="1">
      <alignment horizontal="center" vertical="center"/>
    </xf>
    <xf numFmtId="0" fontId="31" fillId="11" borderId="19" xfId="0" applyFont="1" applyFill="1" applyBorder="1" applyAlignment="1">
      <alignment horizontal="center" vertical="center"/>
    </xf>
    <xf numFmtId="0" fontId="31" fillId="11" borderId="31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6" fillId="11" borderId="58" xfId="0" applyFont="1" applyFill="1" applyBorder="1" applyAlignment="1">
      <alignment horizontal="center" vertical="center"/>
    </xf>
    <xf numFmtId="176" fontId="11" fillId="11" borderId="19" xfId="0" applyNumberFormat="1" applyFont="1" applyFill="1" applyBorder="1" applyAlignment="1">
      <alignment horizontal="center" vertical="center"/>
    </xf>
    <xf numFmtId="49" fontId="0" fillId="3" borderId="26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44" xfId="0" applyNumberFormat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0" fillId="0" borderId="59" xfId="0" applyNumberFormat="1" applyFont="1" applyBorder="1" applyAlignment="1">
      <alignment horizontal="center" vertical="center"/>
    </xf>
    <xf numFmtId="49" fontId="0" fillId="3" borderId="36" xfId="0" applyNumberForma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32" fillId="0" borderId="10" xfId="50" applyNumberFormat="1" applyFont="1" applyBorder="1" applyAlignment="1" applyProtection="1">
      <alignment horizontal="center" vertical="center"/>
    </xf>
    <xf numFmtId="176" fontId="32" fillId="0" borderId="8" xfId="50" applyNumberFormat="1" applyFont="1" applyBorder="1" applyAlignment="1" applyProtection="1">
      <alignment horizontal="center" vertical="center"/>
    </xf>
    <xf numFmtId="176" fontId="32" fillId="0" borderId="9" xfId="50" applyNumberFormat="1" applyFont="1" applyBorder="1" applyAlignment="1" applyProtection="1">
      <alignment horizontal="center" vertical="center"/>
    </xf>
    <xf numFmtId="176" fontId="32" fillId="2" borderId="0" xfId="50" applyNumberFormat="1" applyFont="1" applyFill="1" applyAlignment="1" applyProtection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49" fontId="31" fillId="12" borderId="19" xfId="0" applyNumberFormat="1" applyFont="1" applyFill="1" applyBorder="1" applyAlignment="1">
      <alignment horizontal="center" vertical="center"/>
    </xf>
    <xf numFmtId="176" fontId="25" fillId="12" borderId="19" xfId="50" applyNumberFormat="1" applyFont="1" applyFill="1" applyBorder="1" applyAlignment="1" applyProtection="1">
      <alignment vertical="center"/>
    </xf>
    <xf numFmtId="0" fontId="31" fillId="12" borderId="31" xfId="0" applyFont="1" applyFill="1" applyBorder="1" applyAlignment="1">
      <alignment horizontal="center" vertical="center"/>
    </xf>
    <xf numFmtId="43" fontId="14" fillId="2" borderId="0" xfId="0" applyNumberFormat="1" applyFont="1" applyFill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8" fillId="2" borderId="0" xfId="0" applyNumberFormat="1" applyFont="1" applyFill="1">
      <alignment vertical="center"/>
    </xf>
    <xf numFmtId="0" fontId="8" fillId="0" borderId="26" xfId="50" applyBorder="1" applyAlignment="1" applyProtection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8" fillId="0" borderId="36" xfId="50" applyBorder="1" applyAlignment="1" applyProtection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14" fillId="0" borderId="0" xfId="50" applyFont="1" applyAlignment="1" applyProtection="1">
      <alignment vertical="center"/>
    </xf>
    <xf numFmtId="176" fontId="16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40" xfId="0" applyFont="1" applyBorder="1">
      <alignment vertical="center"/>
    </xf>
    <xf numFmtId="176" fontId="14" fillId="0" borderId="37" xfId="0" applyNumberFormat="1" applyFont="1" applyBorder="1" applyAlignment="1">
      <alignment horizontal="center" vertical="center"/>
    </xf>
    <xf numFmtId="0" fontId="11" fillId="2" borderId="0" xfId="0" applyFont="1" applyFill="1">
      <alignment vertical="center"/>
    </xf>
    <xf numFmtId="176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40" xfId="0" applyFont="1" applyBorder="1">
      <alignment vertical="center"/>
    </xf>
    <xf numFmtId="0" fontId="0" fillId="0" borderId="40" xfId="0" applyBorder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176" fontId="34" fillId="2" borderId="59" xfId="50" applyNumberFormat="1" applyFont="1" applyFill="1" applyBorder="1" applyAlignment="1" applyProtection="1">
      <alignment horizontal="center" vertical="center"/>
    </xf>
    <xf numFmtId="176" fontId="34" fillId="2" borderId="38" xfId="50" applyNumberFormat="1" applyFont="1" applyFill="1" applyBorder="1" applyAlignment="1" applyProtection="1">
      <alignment horizontal="center" vertical="center"/>
    </xf>
    <xf numFmtId="49" fontId="34" fillId="2" borderId="59" xfId="0" applyNumberFormat="1" applyFont="1" applyFill="1" applyBorder="1" applyAlignment="1">
      <alignment horizontal="center" vertical="center"/>
    </xf>
    <xf numFmtId="49" fontId="34" fillId="2" borderId="38" xfId="0" applyNumberFormat="1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176" fontId="33" fillId="0" borderId="0" xfId="0" applyNumberFormat="1" applyFont="1" applyAlignment="1">
      <alignment horizontal="center" vertical="center"/>
    </xf>
    <xf numFmtId="176" fontId="32" fillId="2" borderId="0" xfId="50" applyNumberFormat="1" applyFont="1" applyFill="1" applyAlignment="1" applyProtection="1">
      <alignment vertical="center"/>
    </xf>
    <xf numFmtId="0" fontId="8" fillId="10" borderId="31" xfId="0" applyFont="1" applyFill="1" applyBorder="1">
      <alignment vertical="center"/>
    </xf>
    <xf numFmtId="0" fontId="10" fillId="0" borderId="44" xfId="0" applyFont="1" applyBorder="1" applyAlignment="1">
      <alignment horizontal="center" vertical="center"/>
    </xf>
    <xf numFmtId="49" fontId="3" fillId="7" borderId="38" xfId="50" applyNumberFormat="1" applyFont="1" applyFill="1" applyBorder="1" applyAlignment="1" applyProtection="1">
      <alignment horizontal="left" vertical="center" wrapText="1"/>
    </xf>
    <xf numFmtId="49" fontId="3" fillId="7" borderId="52" xfId="50" applyNumberFormat="1" applyFont="1" applyFill="1" applyBorder="1" applyAlignment="1" applyProtection="1">
      <alignment horizontal="left" vertical="center" wrapText="1"/>
    </xf>
    <xf numFmtId="0" fontId="8" fillId="0" borderId="38" xfId="50" applyBorder="1" applyAlignment="1" applyProtection="1">
      <alignment horizontal="left" vertical="center"/>
    </xf>
    <xf numFmtId="0" fontId="8" fillId="0" borderId="52" xfId="50" applyBorder="1" applyAlignment="1" applyProtection="1">
      <alignment horizontal="left" vertical="center"/>
    </xf>
    <xf numFmtId="0" fontId="8" fillId="0" borderId="38" xfId="50" applyFont="1" applyBorder="1" applyAlignment="1" applyProtection="1">
      <alignment horizontal="left" vertical="center"/>
    </xf>
    <xf numFmtId="0" fontId="8" fillId="0" borderId="52" xfId="50" applyFont="1" applyBorder="1" applyAlignment="1" applyProtection="1">
      <alignment horizontal="left" vertical="center"/>
    </xf>
    <xf numFmtId="0" fontId="8" fillId="0" borderId="39" xfId="50" applyBorder="1" applyAlignment="1" applyProtection="1">
      <alignment horizontal="left" vertical="center"/>
    </xf>
    <xf numFmtId="0" fontId="8" fillId="0" borderId="54" xfId="50" applyBorder="1" applyAlignment="1" applyProtection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176" fontId="11" fillId="11" borderId="31" xfId="0" applyNumberFormat="1" applyFont="1" applyFill="1" applyBorder="1" applyAlignment="1">
      <alignment horizontal="center" vertical="center"/>
    </xf>
    <xf numFmtId="49" fontId="30" fillId="0" borderId="5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176" fontId="34" fillId="2" borderId="52" xfId="50" applyNumberFormat="1" applyFont="1" applyFill="1" applyBorder="1" applyAlignment="1" applyProtection="1">
      <alignment horizontal="center" vertical="center"/>
    </xf>
    <xf numFmtId="176" fontId="0" fillId="0" borderId="44" xfId="0" applyNumberFormat="1" applyBorder="1">
      <alignment vertical="center"/>
    </xf>
    <xf numFmtId="49" fontId="34" fillId="2" borderId="52" xfId="0" applyNumberFormat="1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6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7" fillId="0" borderId="4" xfId="50" applyFont="1" applyBorder="1" applyAlignment="1" applyProtection="1">
      <alignment horizontal="center" vertical="center"/>
    </xf>
    <xf numFmtId="0" fontId="37" fillId="0" borderId="6" xfId="50" applyFont="1" applyBorder="1" applyAlignment="1" applyProtection="1">
      <alignment horizontal="center" vertical="center"/>
    </xf>
    <xf numFmtId="0" fontId="37" fillId="0" borderId="56" xfId="50" applyFont="1" applyBorder="1" applyAlignment="1" applyProtection="1">
      <alignment horizontal="center" vertical="center"/>
    </xf>
    <xf numFmtId="0" fontId="37" fillId="0" borderId="0" xfId="50" applyFont="1" applyAlignment="1" applyProtection="1">
      <alignment horizontal="center" vertical="center"/>
    </xf>
    <xf numFmtId="0" fontId="17" fillId="2" borderId="56" xfId="50" applyFont="1" applyFill="1" applyBorder="1" applyAlignment="1" applyProtection="1">
      <alignment horizontal="center" vertical="center"/>
    </xf>
    <xf numFmtId="0" fontId="25" fillId="0" borderId="0" xfId="50" applyFont="1" applyAlignment="1" applyProtection="1">
      <alignment horizontal="left" vertical="center"/>
    </xf>
    <xf numFmtId="0" fontId="38" fillId="0" borderId="33" xfId="50" applyFont="1" applyBorder="1" applyAlignment="1" applyProtection="1">
      <alignment horizontal="left" vertical="center"/>
    </xf>
    <xf numFmtId="0" fontId="22" fillId="3" borderId="17" xfId="50" applyFont="1" applyFill="1" applyBorder="1" applyAlignment="1" applyProtection="1">
      <alignment horizontal="center" vertical="center"/>
    </xf>
    <xf numFmtId="49" fontId="22" fillId="3" borderId="19" xfId="49" applyNumberFormat="1" applyFont="1" applyFill="1" applyBorder="1" applyAlignment="1" applyProtection="1">
      <alignment horizontal="center" vertical="center"/>
    </xf>
    <xf numFmtId="176" fontId="22" fillId="3" borderId="19" xfId="50" applyNumberFormat="1" applyFont="1" applyFill="1" applyBorder="1" applyAlignment="1" applyProtection="1">
      <alignment horizontal="center" vertical="center"/>
    </xf>
    <xf numFmtId="0" fontId="22" fillId="2" borderId="23" xfId="50" applyFont="1" applyFill="1" applyBorder="1" applyAlignment="1" applyProtection="1">
      <alignment horizontal="center" vertical="center"/>
    </xf>
    <xf numFmtId="0" fontId="10" fillId="2" borderId="51" xfId="50" applyFont="1" applyFill="1" applyBorder="1" applyAlignment="1" applyProtection="1">
      <alignment horizontal="center" vertical="center"/>
    </xf>
    <xf numFmtId="0" fontId="10" fillId="2" borderId="38" xfId="50" applyFont="1" applyFill="1" applyBorder="1" applyAlignment="1" applyProtection="1">
      <alignment horizontal="center" vertical="center"/>
    </xf>
    <xf numFmtId="0" fontId="10" fillId="2" borderId="52" xfId="50" applyFont="1" applyFill="1" applyBorder="1" applyAlignment="1" applyProtection="1">
      <alignment horizontal="center" vertical="center"/>
    </xf>
    <xf numFmtId="0" fontId="22" fillId="2" borderId="60" xfId="50" applyFont="1" applyFill="1" applyBorder="1" applyAlignment="1" applyProtection="1">
      <alignment horizontal="center" vertical="center"/>
    </xf>
    <xf numFmtId="176" fontId="22" fillId="2" borderId="60" xfId="50" applyNumberFormat="1" applyFont="1" applyFill="1" applyBorder="1" applyAlignment="1" applyProtection="1">
      <alignment horizontal="center" vertical="center"/>
    </xf>
    <xf numFmtId="0" fontId="14" fillId="2" borderId="26" xfId="50" applyFont="1" applyFill="1" applyBorder="1" applyAlignment="1" applyProtection="1">
      <alignment horizontal="center" vertical="center"/>
    </xf>
    <xf numFmtId="176" fontId="3" fillId="0" borderId="1" xfId="50" applyNumberFormat="1" applyFont="1" applyBorder="1" applyAlignment="1" applyProtection="1">
      <alignment horizontal="center" vertical="center"/>
    </xf>
    <xf numFmtId="176" fontId="3" fillId="0" borderId="1" xfId="50" applyNumberFormat="1" applyFont="1" applyBorder="1" applyAlignment="1" applyProtection="1">
      <alignment horizontal="center" vertical="center" wrapText="1"/>
    </xf>
    <xf numFmtId="176" fontId="3" fillId="7" borderId="1" xfId="50" applyNumberFormat="1" applyFont="1" applyFill="1" applyBorder="1" applyAlignment="1" applyProtection="1">
      <alignment horizontal="center" vertical="center"/>
    </xf>
    <xf numFmtId="0" fontId="22" fillId="0" borderId="1" xfId="50" applyFont="1" applyBorder="1" applyAlignment="1" applyProtection="1">
      <alignment vertical="center"/>
    </xf>
    <xf numFmtId="0" fontId="39" fillId="0" borderId="38" xfId="50" applyFont="1" applyBorder="1" applyAlignment="1" applyProtection="1">
      <alignment horizontal="center" vertical="center"/>
    </xf>
    <xf numFmtId="0" fontId="39" fillId="0" borderId="52" xfId="50" applyFont="1" applyBorder="1" applyAlignment="1" applyProtection="1">
      <alignment horizontal="center" vertical="center"/>
    </xf>
    <xf numFmtId="0" fontId="22" fillId="0" borderId="1" xfId="50" applyFont="1" applyBorder="1" applyAlignment="1" applyProtection="1">
      <alignment horizontal="center" vertical="center"/>
    </xf>
    <xf numFmtId="0" fontId="39" fillId="0" borderId="51" xfId="50" applyFont="1" applyBorder="1" applyAlignment="1" applyProtection="1">
      <alignment horizontal="center" vertical="center"/>
    </xf>
    <xf numFmtId="49" fontId="3" fillId="0" borderId="1" xfId="50" applyNumberFormat="1" applyFont="1" applyBorder="1" applyAlignment="1" applyProtection="1">
      <alignment horizontal="center" vertical="center"/>
    </xf>
    <xf numFmtId="0" fontId="31" fillId="0" borderId="51" xfId="50" applyFont="1" applyBorder="1" applyAlignment="1" applyProtection="1">
      <alignment horizontal="center" vertical="center"/>
    </xf>
    <xf numFmtId="0" fontId="31" fillId="0" borderId="38" xfId="50" applyFont="1" applyBorder="1" applyAlignment="1" applyProtection="1">
      <alignment horizontal="center" vertical="center"/>
    </xf>
    <xf numFmtId="0" fontId="31" fillId="0" borderId="52" xfId="50" applyFont="1" applyBorder="1" applyAlignment="1" applyProtection="1">
      <alignment horizontal="center" vertical="center"/>
    </xf>
    <xf numFmtId="0" fontId="31" fillId="0" borderId="51" xfId="50" applyFont="1" applyBorder="1" applyAlignment="1" applyProtection="1">
      <alignment horizontal="center" vertical="center" wrapText="1"/>
    </xf>
    <xf numFmtId="0" fontId="31" fillId="0" borderId="38" xfId="50" applyFont="1" applyBorder="1" applyAlignment="1" applyProtection="1">
      <alignment horizontal="center" vertical="center" wrapText="1"/>
    </xf>
    <xf numFmtId="0" fontId="31" fillId="0" borderId="52" xfId="50" applyFont="1" applyBorder="1" applyAlignment="1" applyProtection="1">
      <alignment horizontal="center" vertical="center" wrapText="1"/>
    </xf>
    <xf numFmtId="0" fontId="38" fillId="0" borderId="33" xfId="50" applyFont="1" applyBorder="1" applyAlignment="1" applyProtection="1">
      <alignment vertical="center"/>
    </xf>
    <xf numFmtId="176" fontId="22" fillId="3" borderId="57" xfId="50" applyNumberFormat="1" applyFont="1" applyFill="1" applyBorder="1" applyAlignment="1" applyProtection="1">
      <alignment horizontal="center" vertical="center"/>
    </xf>
    <xf numFmtId="176" fontId="22" fillId="3" borderId="31" xfId="50" applyNumberFormat="1" applyFont="1" applyFill="1" applyBorder="1" applyAlignment="1" applyProtection="1">
      <alignment horizontal="center" vertical="center"/>
    </xf>
    <xf numFmtId="176" fontId="31" fillId="2" borderId="1" xfId="50" applyNumberFormat="1" applyFont="1" applyFill="1" applyBorder="1" applyAlignment="1" applyProtection="1">
      <alignment horizontal="center" vertical="center"/>
    </xf>
    <xf numFmtId="176" fontId="31" fillId="0" borderId="44" xfId="0" applyNumberFormat="1" applyFont="1" applyBorder="1">
      <alignment vertical="center"/>
    </xf>
    <xf numFmtId="176" fontId="31" fillId="2" borderId="44" xfId="50" applyNumberFormat="1" applyFont="1" applyFill="1" applyBorder="1" applyAlignment="1" applyProtection="1">
      <alignment horizontal="center" vertical="center"/>
    </xf>
    <xf numFmtId="176" fontId="3" fillId="0" borderId="0" xfId="50" applyNumberFormat="1" applyFont="1" applyAlignment="1" applyProtection="1">
      <alignment horizontal="center" vertical="center"/>
    </xf>
    <xf numFmtId="0" fontId="34" fillId="0" borderId="1" xfId="50" applyFont="1" applyBorder="1" applyAlignment="1" applyProtection="1">
      <alignment horizontal="center" vertical="center"/>
    </xf>
    <xf numFmtId="0" fontId="40" fillId="2" borderId="10" xfId="50" applyFont="1" applyFill="1" applyBorder="1" applyAlignment="1" applyProtection="1">
      <alignment vertical="center"/>
    </xf>
    <xf numFmtId="0" fontId="40" fillId="13" borderId="35" xfId="50" applyFont="1" applyFill="1" applyBorder="1" applyAlignment="1" applyProtection="1">
      <alignment vertical="center"/>
    </xf>
    <xf numFmtId="0" fontId="41" fillId="13" borderId="11" xfId="0" applyFont="1" applyFill="1" applyBorder="1" applyAlignment="1">
      <alignment vertical="center" wrapText="1"/>
    </xf>
    <xf numFmtId="0" fontId="41" fillId="13" borderId="34" xfId="0" applyFont="1" applyFill="1" applyBorder="1" applyAlignment="1">
      <alignment vertical="center" wrapText="1"/>
    </xf>
    <xf numFmtId="0" fontId="42" fillId="13" borderId="34" xfId="0" applyFont="1" applyFill="1" applyBorder="1" applyAlignment="1">
      <alignment horizontal="center" vertical="center" wrapText="1"/>
    </xf>
    <xf numFmtId="0" fontId="43" fillId="13" borderId="61" xfId="50" applyFont="1" applyFill="1" applyBorder="1" applyAlignment="1" applyProtection="1">
      <alignment horizontal="center" vertical="center"/>
    </xf>
    <xf numFmtId="176" fontId="43" fillId="13" borderId="34" xfId="50" applyNumberFormat="1" applyFont="1" applyFill="1" applyBorder="1" applyAlignment="1" applyProtection="1">
      <alignment horizontal="center" vertical="center"/>
    </xf>
    <xf numFmtId="0" fontId="40" fillId="2" borderId="11" xfId="50" applyFont="1" applyFill="1" applyBorder="1" applyAlignment="1" applyProtection="1">
      <alignment vertical="center"/>
    </xf>
    <xf numFmtId="176" fontId="41" fillId="13" borderId="32" xfId="0" applyNumberFormat="1" applyFont="1" applyFill="1" applyBorder="1" applyAlignment="1">
      <alignment vertical="center" wrapText="1"/>
    </xf>
    <xf numFmtId="0" fontId="43" fillId="13" borderId="62" xfId="0" applyFont="1" applyFill="1" applyBorder="1" applyAlignment="1">
      <alignment horizontal="right" vertical="center" wrapText="1"/>
    </xf>
    <xf numFmtId="176" fontId="43" fillId="13" borderId="62" xfId="0" applyNumberFormat="1" applyFont="1" applyFill="1" applyBorder="1" applyAlignment="1">
      <alignment horizontal="right" vertical="center" wrapText="1"/>
    </xf>
    <xf numFmtId="176" fontId="31" fillId="13" borderId="44" xfId="0" applyNumberFormat="1" applyFont="1" applyFill="1" applyBorder="1">
      <alignment vertical="center"/>
    </xf>
    <xf numFmtId="176" fontId="31" fillId="13" borderId="33" xfId="50" applyNumberFormat="1" applyFont="1" applyFill="1" applyBorder="1" applyAlignment="1" applyProtection="1">
      <alignment horizontal="center" vertical="center"/>
    </xf>
    <xf numFmtId="176" fontId="31" fillId="13" borderId="34" xfId="50" applyNumberFormat="1" applyFont="1" applyFill="1" applyBorder="1" applyAlignment="1" applyProtection="1">
      <alignment horizontal="center" vertical="center"/>
    </xf>
    <xf numFmtId="176" fontId="44" fillId="2" borderId="7" xfId="50" applyNumberFormat="1" applyFont="1" applyFill="1" applyBorder="1" applyAlignment="1" applyProtection="1">
      <alignment horizontal="center" vertical="center" wrapText="1"/>
    </xf>
    <xf numFmtId="176" fontId="44" fillId="14" borderId="7" xfId="50" applyNumberFormat="1" applyFont="1" applyFill="1" applyBorder="1" applyAlignment="1" applyProtection="1">
      <alignment horizontal="center" vertical="center" wrapText="1"/>
    </xf>
    <xf numFmtId="176" fontId="44" fillId="14" borderId="4" xfId="50" applyNumberFormat="1" applyFont="1" applyFill="1" applyBorder="1" applyAlignment="1" applyProtection="1">
      <alignment horizontal="right" vertical="center" wrapText="1"/>
    </xf>
    <xf numFmtId="176" fontId="44" fillId="14" borderId="6" xfId="50" applyNumberFormat="1" applyFont="1" applyFill="1" applyBorder="1" applyAlignment="1" applyProtection="1">
      <alignment horizontal="right" vertical="center" wrapText="1"/>
    </xf>
    <xf numFmtId="176" fontId="44" fillId="14" borderId="63" xfId="50" applyNumberFormat="1" applyFont="1" applyFill="1" applyBorder="1" applyAlignment="1" applyProtection="1">
      <alignment horizontal="right" vertical="center" wrapText="1"/>
    </xf>
    <xf numFmtId="176" fontId="42" fillId="14" borderId="58" xfId="50" applyNumberFormat="1" applyFont="1" applyFill="1" applyBorder="1" applyAlignment="1" applyProtection="1">
      <alignment horizontal="right" vertical="center" wrapText="1"/>
    </xf>
    <xf numFmtId="176" fontId="42" fillId="14" borderId="18" xfId="50" applyNumberFormat="1" applyFont="1" applyFill="1" applyBorder="1" applyAlignment="1" applyProtection="1">
      <alignment horizontal="right" vertical="center" wrapText="1"/>
    </xf>
    <xf numFmtId="176" fontId="44" fillId="2" borderId="22" xfId="50" applyNumberFormat="1" applyFont="1" applyFill="1" applyBorder="1" applyAlignment="1" applyProtection="1">
      <alignment horizontal="center" vertical="center" wrapText="1"/>
    </xf>
    <xf numFmtId="176" fontId="44" fillId="14" borderId="22" xfId="50" applyNumberFormat="1" applyFont="1" applyFill="1" applyBorder="1" applyAlignment="1" applyProtection="1">
      <alignment horizontal="center" vertical="center" wrapText="1"/>
    </xf>
    <xf numFmtId="176" fontId="44" fillId="14" borderId="56" xfId="50" applyNumberFormat="1" applyFont="1" applyFill="1" applyBorder="1" applyAlignment="1" applyProtection="1">
      <alignment horizontal="right" vertical="center" wrapText="1"/>
    </xf>
    <xf numFmtId="176" fontId="44" fillId="14" borderId="0" xfId="50" applyNumberFormat="1" applyFont="1" applyFill="1" applyAlignment="1" applyProtection="1">
      <alignment horizontal="right" vertical="center" wrapText="1"/>
    </xf>
    <xf numFmtId="176" fontId="44" fillId="14" borderId="29" xfId="50" applyNumberFormat="1" applyFont="1" applyFill="1" applyBorder="1" applyAlignment="1" applyProtection="1">
      <alignment horizontal="right" vertical="center" wrapText="1"/>
    </xf>
    <xf numFmtId="176" fontId="42" fillId="14" borderId="59" xfId="50" applyNumberFormat="1" applyFont="1" applyFill="1" applyBorder="1" applyAlignment="1" applyProtection="1">
      <alignment horizontal="right" vertical="center" wrapText="1"/>
    </xf>
    <xf numFmtId="176" fontId="42" fillId="14" borderId="38" xfId="50" applyNumberFormat="1" applyFont="1" applyFill="1" applyBorder="1" applyAlignment="1" applyProtection="1">
      <alignment horizontal="right" vertical="center" wrapText="1"/>
    </xf>
    <xf numFmtId="176" fontId="44" fillId="2" borderId="13" xfId="50" applyNumberFormat="1" applyFont="1" applyFill="1" applyBorder="1" applyAlignment="1" applyProtection="1">
      <alignment horizontal="center" vertical="center" wrapText="1"/>
    </xf>
    <xf numFmtId="176" fontId="44" fillId="14" borderId="13" xfId="50" applyNumberFormat="1" applyFont="1" applyFill="1" applyBorder="1" applyAlignment="1" applyProtection="1">
      <alignment horizontal="center" vertical="center" wrapText="1"/>
    </xf>
    <xf numFmtId="176" fontId="44" fillId="14" borderId="11" xfId="50" applyNumberFormat="1" applyFont="1" applyFill="1" applyBorder="1" applyAlignment="1" applyProtection="1">
      <alignment horizontal="right" vertical="center" wrapText="1"/>
    </xf>
    <xf numFmtId="176" fontId="44" fillId="14" borderId="33" xfId="50" applyNumberFormat="1" applyFont="1" applyFill="1" applyBorder="1" applyAlignment="1" applyProtection="1">
      <alignment horizontal="right" vertical="center" wrapText="1"/>
    </xf>
    <xf numFmtId="176" fontId="44" fillId="14" borderId="35" xfId="50" applyNumberFormat="1" applyFont="1" applyFill="1" applyBorder="1" applyAlignment="1" applyProtection="1">
      <alignment horizontal="right" vertical="center" wrapText="1"/>
    </xf>
    <xf numFmtId="176" fontId="42" fillId="14" borderId="53" xfId="50" applyNumberFormat="1" applyFont="1" applyFill="1" applyBorder="1" applyAlignment="1" applyProtection="1">
      <alignment horizontal="right" vertical="center" wrapText="1"/>
    </xf>
    <xf numFmtId="176" fontId="42" fillId="14" borderId="39" xfId="50" applyNumberFormat="1" applyFont="1" applyFill="1" applyBorder="1" applyAlignment="1" applyProtection="1">
      <alignment horizontal="right" vertical="center" wrapText="1"/>
    </xf>
    <xf numFmtId="0" fontId="40" fillId="2" borderId="7" xfId="50" applyFont="1" applyFill="1" applyBorder="1" applyAlignment="1" applyProtection="1">
      <alignment horizontal="center" vertical="center"/>
    </xf>
    <xf numFmtId="0" fontId="45" fillId="15" borderId="7" xfId="50" applyFont="1" applyFill="1" applyBorder="1" applyAlignment="1" applyProtection="1">
      <alignment horizontal="center" vertical="center" wrapText="1"/>
    </xf>
    <xf numFmtId="0" fontId="45" fillId="15" borderId="4" xfId="50" applyFont="1" applyFill="1" applyBorder="1" applyAlignment="1" applyProtection="1">
      <alignment horizontal="center" vertical="center" wrapText="1"/>
    </xf>
    <xf numFmtId="0" fontId="45" fillId="15" borderId="63" xfId="50" applyFont="1" applyFill="1" applyBorder="1" applyAlignment="1" applyProtection="1">
      <alignment horizontal="center" vertical="center" wrapText="1"/>
    </xf>
    <xf numFmtId="0" fontId="31" fillId="15" borderId="10" xfId="50" applyFont="1" applyFill="1" applyBorder="1" applyAlignment="1" applyProtection="1">
      <alignment horizontal="right" vertical="center"/>
    </xf>
    <xf numFmtId="0" fontId="31" fillId="15" borderId="14" xfId="50" applyFont="1" applyFill="1" applyBorder="1" applyAlignment="1" applyProtection="1">
      <alignment horizontal="right" vertical="center"/>
    </xf>
    <xf numFmtId="0" fontId="40" fillId="2" borderId="22" xfId="50" applyFont="1" applyFill="1" applyBorder="1" applyAlignment="1" applyProtection="1">
      <alignment horizontal="center" vertical="center"/>
    </xf>
    <xf numFmtId="0" fontId="45" fillId="15" borderId="22" xfId="50" applyFont="1" applyFill="1" applyBorder="1" applyAlignment="1" applyProtection="1">
      <alignment horizontal="center" vertical="center" wrapText="1"/>
    </xf>
    <xf numFmtId="0" fontId="45" fillId="15" borderId="56" xfId="50" applyFont="1" applyFill="1" applyBorder="1" applyAlignment="1" applyProtection="1">
      <alignment horizontal="center" vertical="center" wrapText="1"/>
    </xf>
    <xf numFmtId="0" fontId="45" fillId="15" borderId="29" xfId="50" applyFont="1" applyFill="1" applyBorder="1" applyAlignment="1" applyProtection="1">
      <alignment horizontal="center" vertical="center" wrapText="1"/>
    </xf>
    <xf numFmtId="0" fontId="31" fillId="15" borderId="4" xfId="50" applyFont="1" applyFill="1" applyBorder="1" applyAlignment="1" applyProtection="1">
      <alignment horizontal="right" vertical="center" wrapText="1"/>
    </xf>
    <xf numFmtId="0" fontId="31" fillId="15" borderId="64" xfId="50" applyFont="1" applyFill="1" applyBorder="1" applyAlignment="1" applyProtection="1">
      <alignment horizontal="right" vertical="center" wrapText="1"/>
    </xf>
    <xf numFmtId="0" fontId="40" fillId="2" borderId="13" xfId="50" applyFont="1" applyFill="1" applyBorder="1" applyAlignment="1" applyProtection="1">
      <alignment horizontal="center" vertical="center"/>
    </xf>
    <xf numFmtId="0" fontId="45" fillId="15" borderId="13" xfId="50" applyFont="1" applyFill="1" applyBorder="1" applyAlignment="1" applyProtection="1">
      <alignment horizontal="center" vertical="center" wrapText="1"/>
    </xf>
    <xf numFmtId="0" fontId="45" fillId="15" borderId="11" xfId="50" applyFont="1" applyFill="1" applyBorder="1" applyAlignment="1" applyProtection="1">
      <alignment horizontal="center" vertical="center" wrapText="1"/>
    </xf>
    <xf numFmtId="0" fontId="45" fillId="15" borderId="35" xfId="50" applyFont="1" applyFill="1" applyBorder="1" applyAlignment="1" applyProtection="1">
      <alignment horizontal="center" vertical="center" wrapText="1"/>
    </xf>
    <xf numFmtId="0" fontId="31" fillId="15" borderId="11" xfId="50" applyFont="1" applyFill="1" applyBorder="1" applyAlignment="1" applyProtection="1">
      <alignment horizontal="right" vertical="center" wrapText="1"/>
    </xf>
    <xf numFmtId="0" fontId="31" fillId="15" borderId="65" xfId="50" applyFont="1" applyFill="1" applyBorder="1" applyAlignment="1" applyProtection="1">
      <alignment horizontal="right" vertical="center" wrapText="1"/>
    </xf>
    <xf numFmtId="0" fontId="45" fillId="2" borderId="56" xfId="50" applyFont="1" applyFill="1" applyBorder="1" applyAlignment="1" applyProtection="1">
      <alignment horizontal="center" vertical="center" wrapText="1"/>
    </xf>
    <xf numFmtId="49" fontId="46" fillId="0" borderId="0" xfId="0" applyNumberFormat="1" applyFont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49" fillId="0" borderId="0" xfId="0" applyFont="1" applyAlignment="1">
      <alignment horizontal="right" vertical="center" wrapText="1"/>
    </xf>
    <xf numFmtId="0" fontId="28" fillId="2" borderId="17" xfId="50" applyFont="1" applyFill="1" applyBorder="1" applyAlignment="1" applyProtection="1">
      <alignment horizontal="center" vertical="center" wrapText="1"/>
    </xf>
    <xf numFmtId="0" fontId="31" fillId="16" borderId="19" xfId="50" applyFont="1" applyFill="1" applyBorder="1" applyAlignment="1" applyProtection="1">
      <alignment horizontal="center" vertical="center"/>
    </xf>
    <xf numFmtId="176" fontId="31" fillId="16" borderId="57" xfId="50" applyNumberFormat="1" applyFont="1" applyFill="1" applyBorder="1" applyAlignment="1" applyProtection="1">
      <alignment horizontal="center" vertical="center"/>
    </xf>
    <xf numFmtId="0" fontId="28" fillId="16" borderId="17" xfId="0" applyFont="1" applyFill="1" applyBorder="1" applyAlignment="1">
      <alignment horizontal="center" vertical="center" wrapText="1"/>
    </xf>
    <xf numFmtId="0" fontId="31" fillId="16" borderId="55" xfId="0" applyFont="1" applyFill="1" applyBorder="1" applyAlignment="1">
      <alignment horizontal="center" vertical="center" wrapText="1"/>
    </xf>
    <xf numFmtId="0" fontId="28" fillId="2" borderId="26" xfId="50" applyFont="1" applyFill="1" applyBorder="1" applyAlignment="1" applyProtection="1">
      <alignment horizontal="center" vertical="center" wrapText="1"/>
    </xf>
    <xf numFmtId="0" fontId="31" fillId="16" borderId="1" xfId="50" applyFont="1" applyFill="1" applyBorder="1" applyAlignment="1" applyProtection="1">
      <alignment horizontal="center" vertical="center"/>
    </xf>
    <xf numFmtId="176" fontId="31" fillId="16" borderId="51" xfId="50" applyNumberFormat="1" applyFont="1" applyFill="1" applyBorder="1" applyAlignment="1" applyProtection="1">
      <alignment horizontal="center" vertical="center"/>
    </xf>
    <xf numFmtId="0" fontId="28" fillId="16" borderId="26" xfId="0" applyFont="1" applyFill="1" applyBorder="1" applyAlignment="1">
      <alignment horizontal="center" vertical="center" wrapText="1"/>
    </xf>
    <xf numFmtId="0" fontId="31" fillId="16" borderId="66" xfId="0" applyFont="1" applyFill="1" applyBorder="1" applyAlignment="1">
      <alignment horizontal="center" vertical="center" wrapText="1"/>
    </xf>
    <xf numFmtId="0" fontId="31" fillId="16" borderId="52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/>
    </xf>
    <xf numFmtId="0" fontId="28" fillId="2" borderId="36" xfId="50" applyFont="1" applyFill="1" applyBorder="1" applyAlignment="1" applyProtection="1">
      <alignment horizontal="center" vertical="center" wrapText="1"/>
    </xf>
    <xf numFmtId="0" fontId="16" fillId="16" borderId="40" xfId="0" applyFont="1" applyFill="1" applyBorder="1" applyAlignment="1">
      <alignment horizontal="center" vertical="center"/>
    </xf>
    <xf numFmtId="0" fontId="31" fillId="16" borderId="40" xfId="50" applyFont="1" applyFill="1" applyBorder="1" applyAlignment="1" applyProtection="1">
      <alignment horizontal="center" vertical="center"/>
    </xf>
    <xf numFmtId="0" fontId="22" fillId="16" borderId="40" xfId="50" applyFont="1" applyFill="1" applyBorder="1" applyAlignment="1" applyProtection="1">
      <alignment horizontal="right" vertical="center"/>
    </xf>
    <xf numFmtId="176" fontId="22" fillId="16" borderId="41" xfId="50" applyNumberFormat="1" applyFont="1" applyFill="1" applyBorder="1" applyAlignment="1" applyProtection="1">
      <alignment horizontal="center" vertical="center"/>
    </xf>
    <xf numFmtId="0" fontId="28" fillId="16" borderId="36" xfId="0" applyFont="1" applyFill="1" applyBorder="1" applyAlignment="1">
      <alignment horizontal="center" vertical="center" wrapText="1"/>
    </xf>
    <xf numFmtId="0" fontId="31" fillId="16" borderId="54" xfId="0" applyFont="1" applyFill="1" applyBorder="1" applyAlignment="1">
      <alignment horizontal="center" vertical="center" wrapText="1"/>
    </xf>
    <xf numFmtId="0" fontId="28" fillId="2" borderId="56" xfId="50" applyFont="1" applyFill="1" applyBorder="1" applyAlignment="1" applyProtection="1">
      <alignment horizontal="center" vertical="center" wrapText="1"/>
    </xf>
    <xf numFmtId="0" fontId="31" fillId="2" borderId="0" xfId="50" applyFont="1" applyFill="1" applyAlignment="1" applyProtection="1">
      <alignment horizontal="center" vertical="center"/>
    </xf>
    <xf numFmtId="176" fontId="31" fillId="2" borderId="0" xfId="50" applyNumberFormat="1" applyFont="1" applyFill="1" applyAlignment="1" applyProtection="1">
      <alignment horizontal="center" vertical="center"/>
    </xf>
    <xf numFmtId="0" fontId="50" fillId="2" borderId="33" xfId="50" applyFont="1" applyFill="1" applyBorder="1" applyAlignment="1" applyProtection="1">
      <alignment horizontal="right" vertical="center"/>
    </xf>
    <xf numFmtId="0" fontId="49" fillId="0" borderId="33" xfId="0" applyFont="1" applyBorder="1" applyAlignment="1">
      <alignment horizontal="right" vertical="center" wrapText="1"/>
    </xf>
    <xf numFmtId="0" fontId="11" fillId="2" borderId="7" xfId="50" applyFont="1" applyFill="1" applyBorder="1" applyAlignment="1" applyProtection="1">
      <alignment horizontal="center" vertical="center" wrapText="1"/>
    </xf>
    <xf numFmtId="0" fontId="31" fillId="17" borderId="16" xfId="50" applyFont="1" applyFill="1" applyBorder="1" applyAlignment="1" applyProtection="1">
      <alignment horizontal="center" vertical="center" wrapText="1"/>
    </xf>
    <xf numFmtId="176" fontId="31" fillId="17" borderId="67" xfId="50" applyNumberFormat="1" applyFont="1" applyFill="1" applyBorder="1" applyAlignment="1" applyProtection="1">
      <alignment horizontal="center" vertical="center" wrapText="1"/>
    </xf>
    <xf numFmtId="176" fontId="31" fillId="17" borderId="64" xfId="50" applyNumberFormat="1" applyFont="1" applyFill="1" applyBorder="1" applyAlignment="1" applyProtection="1">
      <alignment horizontal="center" vertical="center" wrapText="1"/>
    </xf>
    <xf numFmtId="0" fontId="31" fillId="17" borderId="48" xfId="50" applyFont="1" applyFill="1" applyBorder="1" applyAlignment="1" applyProtection="1">
      <alignment horizontal="center" vertical="center" wrapText="1"/>
    </xf>
    <xf numFmtId="0" fontId="31" fillId="17" borderId="17" xfId="50" applyFont="1" applyFill="1" applyBorder="1" applyAlignment="1" applyProtection="1">
      <alignment horizontal="center" vertical="center" wrapText="1"/>
    </xf>
    <xf numFmtId="0" fontId="31" fillId="17" borderId="19" xfId="50" applyFont="1" applyFill="1" applyBorder="1" applyAlignment="1" applyProtection="1">
      <alignment horizontal="center" vertical="center" wrapText="1"/>
    </xf>
    <xf numFmtId="176" fontId="31" fillId="17" borderId="19" xfId="50" applyNumberFormat="1" applyFont="1" applyFill="1" applyBorder="1" applyAlignment="1" applyProtection="1">
      <alignment horizontal="center" vertical="center" wrapText="1"/>
    </xf>
    <xf numFmtId="0" fontId="11" fillId="2" borderId="22" xfId="50" applyFont="1" applyFill="1" applyBorder="1" applyAlignment="1" applyProtection="1">
      <alignment horizontal="center" vertical="center" wrapText="1"/>
    </xf>
    <xf numFmtId="0" fontId="31" fillId="18" borderId="26" xfId="50" applyFont="1" applyFill="1" applyBorder="1" applyAlignment="1" applyProtection="1">
      <alignment horizontal="center" vertical="center" wrapText="1"/>
    </xf>
    <xf numFmtId="176" fontId="31" fillId="18" borderId="1" xfId="50" applyNumberFormat="1" applyFont="1" applyFill="1" applyBorder="1" applyAlignment="1" applyProtection="1">
      <alignment horizontal="center" vertical="center" wrapText="1"/>
    </xf>
    <xf numFmtId="0" fontId="31" fillId="18" borderId="44" xfId="50" applyFont="1" applyFill="1" applyBorder="1" applyAlignment="1" applyProtection="1">
      <alignment horizontal="center" vertical="center" wrapText="1"/>
    </xf>
    <xf numFmtId="0" fontId="31" fillId="18" borderId="1" xfId="50" applyFont="1" applyFill="1" applyBorder="1" applyAlignment="1" applyProtection="1">
      <alignment horizontal="center" vertical="center" wrapText="1"/>
    </xf>
    <xf numFmtId="0" fontId="31" fillId="19" borderId="26" xfId="50" applyFont="1" applyFill="1" applyBorder="1" applyAlignment="1" applyProtection="1">
      <alignment horizontal="center" vertical="center" wrapText="1"/>
    </xf>
    <xf numFmtId="176" fontId="31" fillId="19" borderId="1" xfId="50" applyNumberFormat="1" applyFont="1" applyFill="1" applyBorder="1" applyAlignment="1" applyProtection="1">
      <alignment horizontal="center" vertical="center" wrapText="1"/>
    </xf>
    <xf numFmtId="0" fontId="31" fillId="19" borderId="44" xfId="50" applyFont="1" applyFill="1" applyBorder="1" applyAlignment="1" applyProtection="1">
      <alignment horizontal="center" vertical="center" wrapText="1"/>
    </xf>
    <xf numFmtId="0" fontId="31" fillId="19" borderId="68" xfId="50" applyFont="1" applyFill="1" applyBorder="1" applyAlignment="1" applyProtection="1">
      <alignment horizontal="center" vertical="center" wrapText="1"/>
    </xf>
    <xf numFmtId="0" fontId="31" fillId="19" borderId="28" xfId="50" applyFont="1" applyFill="1" applyBorder="1" applyAlignment="1" applyProtection="1">
      <alignment horizontal="center" vertical="center" wrapText="1"/>
    </xf>
    <xf numFmtId="176" fontId="31" fillId="19" borderId="28" xfId="50" applyNumberFormat="1" applyFont="1" applyFill="1" applyBorder="1" applyAlignment="1" applyProtection="1">
      <alignment horizontal="center" vertical="center" wrapText="1"/>
    </xf>
    <xf numFmtId="0" fontId="31" fillId="20" borderId="36" xfId="50" applyFont="1" applyFill="1" applyBorder="1" applyAlignment="1" applyProtection="1">
      <alignment horizontal="center" vertical="center" wrapText="1"/>
    </xf>
    <xf numFmtId="176" fontId="31" fillId="20" borderId="40" xfId="50" applyNumberFormat="1" applyFont="1" applyFill="1" applyBorder="1" applyAlignment="1" applyProtection="1">
      <alignment horizontal="center" vertical="center" wrapText="1"/>
    </xf>
    <xf numFmtId="176" fontId="31" fillId="20" borderId="54" xfId="50" applyNumberFormat="1" applyFont="1" applyFill="1" applyBorder="1" applyAlignment="1" applyProtection="1">
      <alignment horizontal="center" vertical="center" wrapText="1"/>
    </xf>
    <xf numFmtId="0" fontId="31" fillId="20" borderId="41" xfId="50" applyFont="1" applyFill="1" applyBorder="1" applyAlignment="1" applyProtection="1">
      <alignment horizontal="center" vertical="center" wrapText="1"/>
    </xf>
    <xf numFmtId="0" fontId="31" fillId="21" borderId="69" xfId="50" applyFont="1" applyFill="1" applyBorder="1" applyAlignment="1" applyProtection="1">
      <alignment horizontal="center" vertical="center" wrapText="1"/>
    </xf>
    <xf numFmtId="0" fontId="31" fillId="21" borderId="70" xfId="50" applyFont="1" applyFill="1" applyBorder="1" applyAlignment="1" applyProtection="1">
      <alignment horizontal="center" vertical="center" wrapText="1"/>
    </xf>
    <xf numFmtId="176" fontId="31" fillId="21" borderId="71" xfId="50" applyNumberFormat="1" applyFont="1" applyFill="1" applyBorder="1" applyAlignment="1" applyProtection="1">
      <alignment horizontal="center" vertical="center" wrapText="1"/>
    </xf>
    <xf numFmtId="176" fontId="43" fillId="13" borderId="61" xfId="50" applyNumberFormat="1" applyFont="1" applyFill="1" applyBorder="1" applyAlignment="1" applyProtection="1">
      <alignment horizontal="center" vertical="center"/>
    </xf>
    <xf numFmtId="176" fontId="43" fillId="13" borderId="62" xfId="50" applyNumberFormat="1" applyFont="1" applyFill="1" applyBorder="1" applyAlignment="1" applyProtection="1">
      <alignment horizontal="center" vertical="center"/>
    </xf>
    <xf numFmtId="176" fontId="31" fillId="13" borderId="61" xfId="50" applyNumberFormat="1" applyFont="1" applyFill="1" applyBorder="1" applyAlignment="1" applyProtection="1">
      <alignment horizontal="center" vertical="center"/>
    </xf>
    <xf numFmtId="176" fontId="31" fillId="13" borderId="13" xfId="50" applyNumberFormat="1" applyFont="1" applyFill="1" applyBorder="1" applyAlignment="1" applyProtection="1">
      <alignment horizontal="center" vertical="center"/>
    </xf>
    <xf numFmtId="176" fontId="42" fillId="14" borderId="20" xfId="50" applyNumberFormat="1" applyFont="1" applyFill="1" applyBorder="1" applyAlignment="1" applyProtection="1">
      <alignment horizontal="right" vertical="center" wrapText="1"/>
    </xf>
    <xf numFmtId="176" fontId="31" fillId="14" borderId="72" xfId="50" applyNumberFormat="1" applyFont="1" applyFill="1" applyBorder="1" applyAlignment="1" applyProtection="1">
      <alignment horizontal="center" vertical="center" wrapText="1"/>
    </xf>
    <xf numFmtId="176" fontId="42" fillId="14" borderId="42" xfId="50" applyNumberFormat="1" applyFont="1" applyFill="1" applyBorder="1" applyAlignment="1" applyProtection="1">
      <alignment horizontal="right" vertical="center" wrapText="1"/>
    </xf>
    <xf numFmtId="176" fontId="31" fillId="14" borderId="73" xfId="50" applyNumberFormat="1" applyFont="1" applyFill="1" applyBorder="1" applyAlignment="1" applyProtection="1">
      <alignment horizontal="center" vertical="center" wrapText="1"/>
    </xf>
    <xf numFmtId="176" fontId="42" fillId="14" borderId="43" xfId="50" applyNumberFormat="1" applyFont="1" applyFill="1" applyBorder="1" applyAlignment="1" applyProtection="1">
      <alignment horizontal="right" vertical="center" wrapText="1"/>
    </xf>
    <xf numFmtId="176" fontId="31" fillId="14" borderId="74" xfId="50" applyNumberFormat="1" applyFont="1" applyFill="1" applyBorder="1" applyAlignment="1" applyProtection="1">
      <alignment horizontal="center" vertical="center" wrapText="1"/>
    </xf>
    <xf numFmtId="0" fontId="22" fillId="15" borderId="46" xfId="50" applyFont="1" applyFill="1" applyBorder="1" applyAlignment="1" applyProtection="1">
      <alignment horizontal="center" vertical="center"/>
    </xf>
    <xf numFmtId="176" fontId="31" fillId="22" borderId="15" xfId="50" applyNumberFormat="1" applyFont="1" applyFill="1" applyBorder="1" applyAlignment="1" applyProtection="1">
      <alignment horizontal="center" vertical="center"/>
    </xf>
    <xf numFmtId="0" fontId="31" fillId="15" borderId="19" xfId="50" applyFont="1" applyFill="1" applyBorder="1" applyAlignment="1" applyProtection="1">
      <alignment horizontal="center" vertical="center"/>
    </xf>
    <xf numFmtId="176" fontId="31" fillId="22" borderId="31" xfId="50" applyNumberFormat="1" applyFont="1" applyFill="1" applyBorder="1" applyAlignment="1" applyProtection="1">
      <alignment horizontal="center" vertical="center"/>
    </xf>
    <xf numFmtId="0" fontId="22" fillId="15" borderId="40" xfId="50" applyFont="1" applyFill="1" applyBorder="1" applyAlignment="1" applyProtection="1">
      <alignment horizontal="center" vertical="center"/>
    </xf>
    <xf numFmtId="176" fontId="31" fillId="22" borderId="37" xfId="50" applyNumberFormat="1" applyFont="1" applyFill="1" applyBorder="1" applyAlignment="1" applyProtection="1">
      <alignment horizontal="center" vertical="center" wrapText="1"/>
    </xf>
    <xf numFmtId="0" fontId="4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5" fillId="16" borderId="67" xfId="0" applyFont="1" applyFill="1" applyBorder="1" applyAlignment="1">
      <alignment horizontal="center" vertical="center"/>
    </xf>
    <xf numFmtId="176" fontId="25" fillId="16" borderId="31" xfId="0" applyNumberFormat="1" applyFont="1" applyFill="1" applyBorder="1">
      <alignment vertical="center"/>
    </xf>
    <xf numFmtId="176" fontId="25" fillId="16" borderId="44" xfId="0" applyNumberFormat="1" applyFont="1" applyFill="1" applyBorder="1">
      <alignment vertical="center"/>
    </xf>
    <xf numFmtId="0" fontId="25" fillId="16" borderId="1" xfId="0" applyFont="1" applyFill="1" applyBorder="1" applyAlignment="1">
      <alignment horizontal="center" vertical="center"/>
    </xf>
    <xf numFmtId="0" fontId="26" fillId="16" borderId="40" xfId="0" applyFont="1" applyFill="1" applyBorder="1" applyAlignment="1">
      <alignment horizontal="right" vertical="center"/>
    </xf>
    <xf numFmtId="176" fontId="26" fillId="16" borderId="37" xfId="0" applyNumberFormat="1" applyFont="1" applyFill="1" applyBorder="1">
      <alignment vertical="center"/>
    </xf>
    <xf numFmtId="0" fontId="31" fillId="17" borderId="31" xfId="50" applyFont="1" applyFill="1" applyBorder="1" applyAlignment="1" applyProtection="1">
      <alignment horizontal="center" vertical="center" wrapText="1"/>
    </xf>
    <xf numFmtId="0" fontId="31" fillId="17" borderId="44" xfId="50" applyFont="1" applyFill="1" applyBorder="1" applyAlignment="1" applyProtection="1">
      <alignment horizontal="center" vertical="center" wrapText="1"/>
    </xf>
    <xf numFmtId="0" fontId="31" fillId="17" borderId="49" xfId="50" applyFont="1" applyFill="1" applyBorder="1" applyAlignment="1" applyProtection="1">
      <alignment horizontal="center" vertical="center" wrapText="1"/>
    </xf>
    <xf numFmtId="0" fontId="31" fillId="21" borderId="75" xfId="50" applyFont="1" applyFill="1" applyBorder="1" applyAlignment="1" applyProtection="1">
      <alignment horizontal="center" vertical="center" wrapText="1"/>
    </xf>
    <xf numFmtId="0" fontId="31" fillId="2" borderId="27" xfId="50" applyFont="1" applyFill="1" applyBorder="1" applyAlignment="1" applyProtection="1">
      <alignment horizontal="center" vertical="center" wrapText="1"/>
    </xf>
    <xf numFmtId="0" fontId="31" fillId="2" borderId="2" xfId="50" applyFont="1" applyFill="1" applyBorder="1" applyAlignment="1" applyProtection="1">
      <alignment horizontal="center" vertical="center" wrapText="1"/>
    </xf>
    <xf numFmtId="176" fontId="31" fillId="2" borderId="60" xfId="50" applyNumberFormat="1" applyFont="1" applyFill="1" applyBorder="1" applyAlignment="1" applyProtection="1">
      <alignment horizontal="center" vertical="center" wrapText="1"/>
    </xf>
    <xf numFmtId="0" fontId="31" fillId="2" borderId="0" xfId="50" applyFont="1" applyFill="1" applyAlignment="1" applyProtection="1">
      <alignment horizontal="center" vertical="center" wrapText="1"/>
    </xf>
    <xf numFmtId="0" fontId="31" fillId="23" borderId="76" xfId="50" applyFont="1" applyFill="1" applyBorder="1" applyAlignment="1" applyProtection="1">
      <alignment horizontal="center" vertical="center" wrapText="1"/>
    </xf>
    <xf numFmtId="0" fontId="31" fillId="23" borderId="1" xfId="50" applyFont="1" applyFill="1" applyBorder="1" applyAlignment="1" applyProtection="1">
      <alignment horizontal="center" vertical="center" wrapText="1"/>
    </xf>
    <xf numFmtId="176" fontId="31" fillId="23" borderId="1" xfId="50" applyNumberFormat="1" applyFont="1" applyFill="1" applyBorder="1" applyAlignment="1" applyProtection="1">
      <alignment horizontal="center" vertical="center" wrapText="1"/>
    </xf>
    <xf numFmtId="0" fontId="31" fillId="2" borderId="77" xfId="50" applyFont="1" applyFill="1" applyBorder="1" applyAlignment="1" applyProtection="1">
      <alignment horizontal="center" vertical="center" wrapText="1"/>
    </xf>
    <xf numFmtId="0" fontId="31" fillId="2" borderId="1" xfId="50" applyFont="1" applyFill="1" applyBorder="1" applyAlignment="1" applyProtection="1">
      <alignment horizontal="center" vertical="center" wrapText="1"/>
    </xf>
    <xf numFmtId="176" fontId="31" fillId="2" borderId="78" xfId="50" applyNumberFormat="1" applyFont="1" applyFill="1" applyBorder="1" applyAlignment="1" applyProtection="1">
      <alignment horizontal="center" vertical="center" wrapText="1"/>
    </xf>
    <xf numFmtId="0" fontId="31" fillId="2" borderId="79" xfId="50" applyFont="1" applyFill="1" applyBorder="1" applyAlignment="1" applyProtection="1">
      <alignment horizontal="center" vertical="center" wrapText="1"/>
    </xf>
    <xf numFmtId="0" fontId="31" fillId="24" borderId="80" xfId="50" applyFont="1" applyFill="1" applyBorder="1" applyAlignment="1" applyProtection="1">
      <alignment horizontal="center" vertical="center" wrapText="1"/>
    </xf>
    <xf numFmtId="0" fontId="31" fillId="24" borderId="28" xfId="50" applyFont="1" applyFill="1" applyBorder="1" applyAlignment="1" applyProtection="1">
      <alignment horizontal="center" vertical="center" wrapText="1"/>
    </xf>
    <xf numFmtId="176" fontId="31" fillId="24" borderId="30" xfId="50" applyNumberFormat="1" applyFont="1" applyFill="1" applyBorder="1" applyAlignment="1" applyProtection="1">
      <alignment horizontal="center" vertical="center" wrapText="1"/>
    </xf>
    <xf numFmtId="0" fontId="31" fillId="2" borderId="68" xfId="50" applyFont="1" applyFill="1" applyBorder="1" applyAlignment="1" applyProtection="1">
      <alignment horizontal="center" vertical="center" wrapText="1"/>
    </xf>
    <xf numFmtId="0" fontId="31" fillId="2" borderId="81" xfId="50" applyFont="1" applyFill="1" applyBorder="1" applyAlignment="1" applyProtection="1">
      <alignment horizontal="center" vertical="center" wrapText="1"/>
    </xf>
    <xf numFmtId="176" fontId="31" fillId="2" borderId="30" xfId="50" applyNumberFormat="1" applyFont="1" applyFill="1" applyBorder="1" applyAlignment="1" applyProtection="1">
      <alignment horizontal="center" vertical="center" wrapText="1"/>
    </xf>
    <xf numFmtId="0" fontId="31" fillId="13" borderId="80" xfId="50" applyFont="1" applyFill="1" applyBorder="1" applyAlignment="1" applyProtection="1">
      <alignment horizontal="center" vertical="center" wrapText="1"/>
    </xf>
    <xf numFmtId="0" fontId="31" fillId="13" borderId="28" xfId="50" applyFont="1" applyFill="1" applyBorder="1" applyAlignment="1" applyProtection="1">
      <alignment horizontal="center" vertical="center" wrapText="1"/>
    </xf>
    <xf numFmtId="176" fontId="31" fillId="13" borderId="30" xfId="50" applyNumberFormat="1" applyFont="1" applyFill="1" applyBorder="1" applyAlignment="1" applyProtection="1">
      <alignment horizontal="center" vertical="center" wrapText="1"/>
    </xf>
    <xf numFmtId="0" fontId="11" fillId="2" borderId="56" xfId="50" applyFont="1" applyFill="1" applyBorder="1" applyAlignment="1" applyProtection="1">
      <alignment horizontal="center" vertical="center" wrapText="1"/>
    </xf>
    <xf numFmtId="0" fontId="22" fillId="2" borderId="17" xfId="50" applyFont="1" applyFill="1" applyBorder="1" applyAlignment="1" applyProtection="1">
      <alignment vertical="center" wrapText="1"/>
    </xf>
    <xf numFmtId="0" fontId="22" fillId="2" borderId="19" xfId="50" applyFont="1" applyFill="1" applyBorder="1" applyAlignment="1" applyProtection="1">
      <alignment vertical="center" wrapText="1"/>
    </xf>
    <xf numFmtId="0" fontId="20" fillId="2" borderId="19" xfId="50" applyFont="1" applyFill="1" applyBorder="1" applyAlignment="1" applyProtection="1">
      <alignment horizontal="right" vertical="center" wrapText="1"/>
    </xf>
    <xf numFmtId="176" fontId="22" fillId="2" borderId="19" xfId="50" applyNumberFormat="1" applyFont="1" applyFill="1" applyBorder="1" applyAlignment="1" applyProtection="1">
      <alignment vertical="center" wrapText="1"/>
    </xf>
    <xf numFmtId="49" fontId="31" fillId="25" borderId="26" xfId="0" applyNumberFormat="1" applyFont="1" applyFill="1" applyBorder="1" applyAlignment="1">
      <alignment horizontal="center" vertical="center"/>
    </xf>
    <xf numFmtId="49" fontId="31" fillId="25" borderId="1" xfId="0" applyNumberFormat="1" applyFont="1" applyFill="1" applyBorder="1" applyAlignment="1">
      <alignment horizontal="center" vertical="center"/>
    </xf>
    <xf numFmtId="176" fontId="31" fillId="25" borderId="1" xfId="0" applyNumberFormat="1" applyFont="1" applyFill="1" applyBorder="1" applyAlignment="1">
      <alignment horizontal="center" vertical="center"/>
    </xf>
    <xf numFmtId="0" fontId="31" fillId="25" borderId="1" xfId="50" applyFont="1" applyFill="1" applyBorder="1" applyAlignment="1" applyProtection="1">
      <alignment horizontal="center" vertical="center" wrapText="1"/>
    </xf>
    <xf numFmtId="0" fontId="31" fillId="25" borderId="1" xfId="0" applyFont="1" applyFill="1" applyBorder="1" applyAlignment="1">
      <alignment horizontal="center" vertical="center"/>
    </xf>
    <xf numFmtId="0" fontId="11" fillId="2" borderId="0" xfId="50" applyFont="1" applyFill="1" applyAlignment="1" applyProtection="1">
      <alignment horizontal="center" vertical="center" wrapText="1"/>
    </xf>
    <xf numFmtId="49" fontId="31" fillId="2" borderId="26" xfId="0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/>
    </xf>
    <xf numFmtId="176" fontId="31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9" fontId="31" fillId="23" borderId="26" xfId="0" applyNumberFormat="1" applyFont="1" applyFill="1" applyBorder="1" applyAlignment="1">
      <alignment horizontal="center" vertical="center"/>
    </xf>
    <xf numFmtId="49" fontId="31" fillId="23" borderId="1" xfId="0" applyNumberFormat="1" applyFont="1" applyFill="1" applyBorder="1" applyAlignment="1">
      <alignment horizontal="center" vertical="center"/>
    </xf>
    <xf numFmtId="176" fontId="31" fillId="23" borderId="1" xfId="0" applyNumberFormat="1" applyFont="1" applyFill="1" applyBorder="1" applyAlignment="1">
      <alignment horizontal="center" vertical="center"/>
    </xf>
    <xf numFmtId="49" fontId="31" fillId="4" borderId="1" xfId="0" applyNumberFormat="1" applyFont="1" applyFill="1" applyBorder="1" applyAlignment="1">
      <alignment horizontal="center" vertical="center"/>
    </xf>
    <xf numFmtId="176" fontId="31" fillId="4" borderId="1" xfId="0" applyNumberFormat="1" applyFont="1" applyFill="1" applyBorder="1" applyAlignment="1">
      <alignment horizontal="center" vertical="center"/>
    </xf>
    <xf numFmtId="0" fontId="0" fillId="0" borderId="36" xfId="0" applyBorder="1">
      <alignment vertical="center"/>
    </xf>
    <xf numFmtId="0" fontId="8" fillId="0" borderId="40" xfId="0" applyFont="1" applyBorder="1" applyAlignment="1">
      <alignment horizontal="center" vertical="center"/>
    </xf>
    <xf numFmtId="0" fontId="20" fillId="2" borderId="40" xfId="50" applyFont="1" applyFill="1" applyBorder="1" applyAlignment="1" applyProtection="1">
      <alignment horizontal="right" vertical="center" wrapText="1"/>
    </xf>
    <xf numFmtId="176" fontId="13" fillId="0" borderId="40" xfId="0" applyNumberFormat="1" applyFont="1" applyBorder="1">
      <alignment vertical="center"/>
    </xf>
    <xf numFmtId="0" fontId="31" fillId="23" borderId="82" xfId="50" applyFont="1" applyFill="1" applyBorder="1" applyAlignment="1" applyProtection="1">
      <alignment horizontal="center" vertical="center" wrapText="1"/>
    </xf>
    <xf numFmtId="0" fontId="31" fillId="24" borderId="83" xfId="50" applyFont="1" applyFill="1" applyBorder="1" applyAlignment="1" applyProtection="1">
      <alignment horizontal="center" vertical="center" wrapText="1"/>
    </xf>
    <xf numFmtId="0" fontId="31" fillId="13" borderId="83" xfId="50" applyFont="1" applyFill="1" applyBorder="1" applyAlignment="1" applyProtection="1">
      <alignment horizontal="center" vertical="center" wrapText="1"/>
    </xf>
    <xf numFmtId="176" fontId="20" fillId="2" borderId="31" xfId="50" applyNumberFormat="1" applyFont="1" applyFill="1" applyBorder="1" applyAlignment="1" applyProtection="1">
      <alignment vertical="center" wrapText="1"/>
    </xf>
    <xf numFmtId="0" fontId="31" fillId="25" borderId="44" xfId="0" applyFont="1" applyFill="1" applyBorder="1" applyAlignment="1">
      <alignment horizontal="center" vertical="center"/>
    </xf>
    <xf numFmtId="176" fontId="31" fillId="25" borderId="44" xfId="0" applyNumberFormat="1" applyFont="1" applyFill="1" applyBorder="1" applyAlignment="1">
      <alignment horizontal="center" vertical="center"/>
    </xf>
    <xf numFmtId="176" fontId="31" fillId="2" borderId="44" xfId="0" applyNumberFormat="1" applyFont="1" applyFill="1" applyBorder="1" applyAlignment="1">
      <alignment horizontal="center" vertical="center"/>
    </xf>
    <xf numFmtId="49" fontId="31" fillId="4" borderId="44" xfId="0" applyNumberFormat="1" applyFont="1" applyFill="1" applyBorder="1" applyAlignment="1">
      <alignment horizontal="center" vertical="center"/>
    </xf>
    <xf numFmtId="0" fontId="0" fillId="0" borderId="37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8"/>
  <sheetViews>
    <sheetView tabSelected="1" workbookViewId="0">
      <pane xSplit="1" ySplit="5" topLeftCell="B78" activePane="bottomRight" state="frozen"/>
      <selection/>
      <selection pane="topRight"/>
      <selection pane="bottomLeft"/>
      <selection pane="bottomRight" activeCell="C93" sqref="C93"/>
    </sheetView>
  </sheetViews>
  <sheetFormatPr defaultColWidth="10" defaultRowHeight="13.5"/>
  <cols>
    <col min="1" max="1" width="6" style="120" customWidth="1"/>
    <col min="2" max="2" width="14" customWidth="1"/>
    <col min="3" max="3" width="21" style="190" customWidth="1"/>
    <col min="4" max="4" width="20.6666666666667" style="190" customWidth="1"/>
    <col min="5" max="5" width="23.2166666666667" style="190" customWidth="1"/>
    <col min="6" max="6" width="18.3333333333333" customWidth="1"/>
    <col min="7" max="7" width="17.775" style="190" customWidth="1"/>
    <col min="8" max="8" width="20.1083333333333" customWidth="1"/>
    <col min="9" max="9" width="16.6666666666667" customWidth="1"/>
    <col min="10" max="10" width="18.1083333333333" customWidth="1"/>
    <col min="11" max="11" width="4" customWidth="1"/>
    <col min="12" max="12" width="16" customWidth="1"/>
  </cols>
  <sheetData>
    <row r="1" ht="20.25" customHeight="1" spans="1:11">
      <c r="A1" s="358" t="s">
        <v>0</v>
      </c>
      <c r="B1" s="359"/>
      <c r="C1" s="359"/>
      <c r="D1" s="359"/>
      <c r="E1" s="359"/>
      <c r="F1" s="359"/>
      <c r="G1" s="359"/>
      <c r="H1" s="359"/>
      <c r="I1" s="359"/>
      <c r="J1" s="359"/>
      <c r="K1" s="123"/>
    </row>
    <row r="2" ht="26.25" customHeight="1" spans="1:11">
      <c r="A2" s="360"/>
      <c r="B2" s="361"/>
      <c r="C2" s="361"/>
      <c r="D2" s="361"/>
      <c r="E2" s="361"/>
      <c r="F2" s="361"/>
      <c r="G2" s="361"/>
      <c r="H2" s="361"/>
      <c r="I2" s="361"/>
      <c r="J2" s="361"/>
      <c r="K2" s="123"/>
    </row>
    <row r="3" ht="16.5" customHeight="1" spans="1:11">
      <c r="A3" s="360"/>
      <c r="B3" s="361"/>
      <c r="C3" s="361"/>
      <c r="D3" s="361"/>
      <c r="E3" s="361"/>
      <c r="F3" s="361"/>
      <c r="G3" s="361"/>
      <c r="H3" s="361"/>
      <c r="I3" s="361"/>
      <c r="J3" s="361"/>
      <c r="K3" s="123"/>
    </row>
    <row r="4" ht="21" customHeight="1" spans="1:11">
      <c r="A4" s="362"/>
      <c r="B4" s="363" t="s">
        <v>1</v>
      </c>
      <c r="C4" s="363"/>
      <c r="D4" s="364" t="s">
        <v>2</v>
      </c>
      <c r="E4" s="364"/>
      <c r="F4" s="364"/>
      <c r="G4" s="364"/>
      <c r="H4" s="364"/>
      <c r="I4" s="364"/>
      <c r="J4" s="390"/>
      <c r="K4" s="123"/>
    </row>
    <row r="5" ht="22.5" customHeight="1" spans="1:10">
      <c r="A5" s="365" t="s">
        <v>3</v>
      </c>
      <c r="B5" s="198" t="s">
        <v>4</v>
      </c>
      <c r="C5" s="198" t="s">
        <v>5</v>
      </c>
      <c r="D5" s="198" t="s">
        <v>6</v>
      </c>
      <c r="E5" s="366" t="s">
        <v>7</v>
      </c>
      <c r="F5" s="198" t="s">
        <v>8</v>
      </c>
      <c r="G5" s="198" t="s">
        <v>9</v>
      </c>
      <c r="H5" s="367" t="s">
        <v>10</v>
      </c>
      <c r="I5" s="391" t="s">
        <v>11</v>
      </c>
      <c r="J5" s="392" t="s">
        <v>12</v>
      </c>
    </row>
    <row r="6" ht="22.5" customHeight="1" spans="1:10">
      <c r="A6" s="368"/>
      <c r="B6" s="369" t="s">
        <v>13</v>
      </c>
      <c r="C6" s="370"/>
      <c r="D6" s="370"/>
      <c r="E6" s="370"/>
      <c r="F6" s="371"/>
      <c r="G6" s="372"/>
      <c r="H6" s="373"/>
      <c r="I6" s="393"/>
      <c r="J6" s="394">
        <v>448953.93</v>
      </c>
    </row>
    <row r="7" ht="18" customHeight="1" spans="1:10">
      <c r="A7" s="374">
        <v>1</v>
      </c>
      <c r="B7" s="9" t="s">
        <v>14</v>
      </c>
      <c r="C7" s="9" t="s">
        <v>15</v>
      </c>
      <c r="D7" s="9"/>
      <c r="E7" s="9" t="s">
        <v>16</v>
      </c>
      <c r="F7" s="9" t="s">
        <v>17</v>
      </c>
      <c r="G7" s="375"/>
      <c r="H7" s="376">
        <v>68</v>
      </c>
      <c r="I7" s="376"/>
      <c r="J7" s="395">
        <f t="shared" ref="J7:J71" si="0">J6+G7+H7-I7</f>
        <v>449021.93</v>
      </c>
    </row>
    <row r="8" ht="18" customHeight="1" spans="1:10">
      <c r="A8" s="374">
        <v>2</v>
      </c>
      <c r="B8" s="9" t="s">
        <v>14</v>
      </c>
      <c r="C8" s="9" t="s">
        <v>15</v>
      </c>
      <c r="D8" s="9"/>
      <c r="E8" s="9" t="s">
        <v>16</v>
      </c>
      <c r="F8" s="14" t="s">
        <v>18</v>
      </c>
      <c r="G8" s="375"/>
      <c r="H8" s="377">
        <v>67</v>
      </c>
      <c r="I8" s="377"/>
      <c r="J8" s="395">
        <f t="shared" si="0"/>
        <v>449088.93</v>
      </c>
    </row>
    <row r="9" ht="18" customHeight="1" spans="1:10">
      <c r="A9" s="374">
        <v>3</v>
      </c>
      <c r="B9" s="9" t="s">
        <v>14</v>
      </c>
      <c r="C9" s="9" t="s">
        <v>15</v>
      </c>
      <c r="D9" s="9"/>
      <c r="E9" s="9" t="s">
        <v>16</v>
      </c>
      <c r="F9" s="14" t="s">
        <v>19</v>
      </c>
      <c r="G9" s="375"/>
      <c r="H9" s="377">
        <v>68</v>
      </c>
      <c r="I9" s="377"/>
      <c r="J9" s="395">
        <f t="shared" si="0"/>
        <v>449156.93</v>
      </c>
    </row>
    <row r="10" ht="18" customHeight="1" spans="1:10">
      <c r="A10" s="374">
        <v>4</v>
      </c>
      <c r="B10" s="9" t="s">
        <v>14</v>
      </c>
      <c r="C10" s="9" t="s">
        <v>15</v>
      </c>
      <c r="D10" s="9"/>
      <c r="E10" s="9" t="s">
        <v>16</v>
      </c>
      <c r="F10" s="14" t="s">
        <v>19</v>
      </c>
      <c r="G10" s="375"/>
      <c r="H10" s="377">
        <v>68</v>
      </c>
      <c r="I10" s="377"/>
      <c r="J10" s="395">
        <f t="shared" si="0"/>
        <v>449224.93</v>
      </c>
    </row>
    <row r="11" ht="18" customHeight="1" spans="1:10">
      <c r="A11" s="374">
        <v>5</v>
      </c>
      <c r="B11" s="9" t="s">
        <v>14</v>
      </c>
      <c r="C11" s="9" t="s">
        <v>15</v>
      </c>
      <c r="D11" s="9"/>
      <c r="E11" s="9" t="s">
        <v>16</v>
      </c>
      <c r="F11" s="14" t="s">
        <v>20</v>
      </c>
      <c r="G11" s="375"/>
      <c r="H11" s="377">
        <v>68</v>
      </c>
      <c r="I11" s="377"/>
      <c r="J11" s="395">
        <f t="shared" si="0"/>
        <v>449292.93</v>
      </c>
    </row>
    <row r="12" ht="18" customHeight="1" spans="1:10">
      <c r="A12" s="374">
        <v>6</v>
      </c>
      <c r="B12" s="9" t="s">
        <v>14</v>
      </c>
      <c r="C12" s="9" t="s">
        <v>15</v>
      </c>
      <c r="D12" s="9"/>
      <c r="E12" s="9" t="s">
        <v>16</v>
      </c>
      <c r="F12" s="14" t="s">
        <v>21</v>
      </c>
      <c r="G12" s="375"/>
      <c r="H12" s="377">
        <v>78</v>
      </c>
      <c r="I12" s="377"/>
      <c r="J12" s="395">
        <f t="shared" si="0"/>
        <v>449370.93</v>
      </c>
    </row>
    <row r="13" ht="18" customHeight="1" spans="1:10">
      <c r="A13" s="374">
        <v>7</v>
      </c>
      <c r="B13" s="9" t="s">
        <v>22</v>
      </c>
      <c r="C13" s="378"/>
      <c r="D13" s="379" t="s">
        <v>23</v>
      </c>
      <c r="E13" s="379"/>
      <c r="F13" s="380"/>
      <c r="G13" s="375"/>
      <c r="H13" s="377"/>
      <c r="I13" s="377">
        <v>10000</v>
      </c>
      <c r="J13" s="395">
        <f t="shared" si="0"/>
        <v>439370.93</v>
      </c>
    </row>
    <row r="14" ht="18" customHeight="1" spans="1:10">
      <c r="A14" s="374">
        <v>8</v>
      </c>
      <c r="B14" s="9" t="s">
        <v>24</v>
      </c>
      <c r="C14" s="381"/>
      <c r="D14" s="382" t="s">
        <v>25</v>
      </c>
      <c r="E14" s="379"/>
      <c r="F14" s="380"/>
      <c r="G14" s="375"/>
      <c r="H14" s="377"/>
      <c r="I14" s="377">
        <v>3</v>
      </c>
      <c r="J14" s="395">
        <f t="shared" si="0"/>
        <v>439367.93</v>
      </c>
    </row>
    <row r="15" ht="18" customHeight="1" spans="1:10">
      <c r="A15" s="374">
        <v>9</v>
      </c>
      <c r="B15" s="9" t="s">
        <v>26</v>
      </c>
      <c r="C15" s="381"/>
      <c r="D15" s="382" t="s">
        <v>27</v>
      </c>
      <c r="E15" s="379"/>
      <c r="F15" s="380"/>
      <c r="G15" s="375"/>
      <c r="H15" s="377"/>
      <c r="I15" s="377">
        <v>10</v>
      </c>
      <c r="J15" s="395">
        <f t="shared" si="0"/>
        <v>439357.93</v>
      </c>
    </row>
    <row r="16" ht="18" customHeight="1" spans="1:10">
      <c r="A16" s="374">
        <v>10</v>
      </c>
      <c r="B16" s="9" t="s">
        <v>28</v>
      </c>
      <c r="C16" s="9" t="s">
        <v>29</v>
      </c>
      <c r="D16" s="9" t="s">
        <v>30</v>
      </c>
      <c r="E16" s="383" t="s">
        <v>31</v>
      </c>
      <c r="F16" s="14" t="s">
        <v>32</v>
      </c>
      <c r="G16" s="375"/>
      <c r="H16" s="377">
        <v>400</v>
      </c>
      <c r="I16" s="377"/>
      <c r="J16" s="395">
        <f t="shared" si="0"/>
        <v>439757.93</v>
      </c>
    </row>
    <row r="17" ht="18" customHeight="1" spans="1:10">
      <c r="A17" s="374">
        <v>11</v>
      </c>
      <c r="B17" s="9" t="s">
        <v>28</v>
      </c>
      <c r="C17" s="9" t="s">
        <v>33</v>
      </c>
      <c r="D17" s="9" t="s">
        <v>34</v>
      </c>
      <c r="E17" s="383" t="s">
        <v>35</v>
      </c>
      <c r="F17" s="14" t="s">
        <v>36</v>
      </c>
      <c r="G17" s="375"/>
      <c r="H17" s="377">
        <v>75</v>
      </c>
      <c r="I17" s="377"/>
      <c r="J17" s="395">
        <f t="shared" si="0"/>
        <v>439832.93</v>
      </c>
    </row>
    <row r="18" ht="18" customHeight="1" spans="1:12">
      <c r="A18" s="374">
        <v>12</v>
      </c>
      <c r="B18" s="9" t="s">
        <v>28</v>
      </c>
      <c r="C18" s="9" t="s">
        <v>37</v>
      </c>
      <c r="D18" s="9" t="s">
        <v>38</v>
      </c>
      <c r="E18" s="383" t="s">
        <v>39</v>
      </c>
      <c r="F18" s="14" t="s">
        <v>36</v>
      </c>
      <c r="G18" s="375"/>
      <c r="H18" s="377">
        <v>62</v>
      </c>
      <c r="I18" s="377"/>
      <c r="J18" s="395">
        <f t="shared" si="0"/>
        <v>439894.93</v>
      </c>
      <c r="L18" s="396"/>
    </row>
    <row r="19" ht="18" customHeight="1" spans="1:12">
      <c r="A19" s="374">
        <v>13</v>
      </c>
      <c r="B19" s="9" t="s">
        <v>40</v>
      </c>
      <c r="C19" s="9"/>
      <c r="D19" s="384" t="s">
        <v>41</v>
      </c>
      <c r="E19" s="385"/>
      <c r="F19" s="386"/>
      <c r="G19" s="375"/>
      <c r="H19" s="375"/>
      <c r="I19" s="375">
        <v>24960</v>
      </c>
      <c r="J19" s="395">
        <f t="shared" si="0"/>
        <v>414934.93</v>
      </c>
      <c r="L19" s="396"/>
    </row>
    <row r="20" ht="18" customHeight="1" spans="1:12">
      <c r="A20" s="374">
        <v>14</v>
      </c>
      <c r="B20" s="9" t="s">
        <v>40</v>
      </c>
      <c r="C20" s="9"/>
      <c r="D20" s="384" t="s">
        <v>42</v>
      </c>
      <c r="E20" s="385"/>
      <c r="F20" s="386"/>
      <c r="G20" s="375"/>
      <c r="H20" s="375"/>
      <c r="I20" s="375">
        <v>928</v>
      </c>
      <c r="J20" s="395">
        <f t="shared" si="0"/>
        <v>414006.93</v>
      </c>
      <c r="L20" s="396"/>
    </row>
    <row r="21" ht="31.8" customHeight="1" spans="1:12">
      <c r="A21" s="374">
        <v>15</v>
      </c>
      <c r="B21" s="9" t="s">
        <v>40</v>
      </c>
      <c r="C21" s="9"/>
      <c r="D21" s="387" t="s">
        <v>43</v>
      </c>
      <c r="E21" s="388"/>
      <c r="F21" s="389"/>
      <c r="G21" s="375"/>
      <c r="H21" s="375"/>
      <c r="I21" s="375">
        <v>49600</v>
      </c>
      <c r="J21" s="395">
        <f t="shared" si="0"/>
        <v>364406.93</v>
      </c>
      <c r="L21" s="396"/>
    </row>
    <row r="22" ht="18" customHeight="1" spans="1:12">
      <c r="A22" s="374">
        <v>16</v>
      </c>
      <c r="B22" s="9" t="s">
        <v>40</v>
      </c>
      <c r="C22" s="9"/>
      <c r="D22" s="384" t="s">
        <v>44</v>
      </c>
      <c r="E22" s="385"/>
      <c r="F22" s="386"/>
      <c r="G22" s="375"/>
      <c r="H22" s="375"/>
      <c r="I22" s="375">
        <v>6000</v>
      </c>
      <c r="J22" s="395">
        <f t="shared" si="0"/>
        <v>358406.93</v>
      </c>
      <c r="L22" s="396"/>
    </row>
    <row r="23" ht="18" customHeight="1" spans="1:10">
      <c r="A23" s="374">
        <v>17</v>
      </c>
      <c r="B23" s="9" t="s">
        <v>40</v>
      </c>
      <c r="C23" s="9"/>
      <c r="D23" s="384" t="s">
        <v>45</v>
      </c>
      <c r="E23" s="385"/>
      <c r="F23" s="386"/>
      <c r="G23" s="375"/>
      <c r="H23" s="375"/>
      <c r="I23" s="375">
        <v>5000</v>
      </c>
      <c r="J23" s="395">
        <f t="shared" si="0"/>
        <v>353406.93</v>
      </c>
    </row>
    <row r="24" ht="18" customHeight="1" spans="1:12">
      <c r="A24" s="374">
        <v>18</v>
      </c>
      <c r="B24" s="9" t="s">
        <v>46</v>
      </c>
      <c r="C24" s="9"/>
      <c r="D24" s="384" t="s">
        <v>47</v>
      </c>
      <c r="E24" s="385"/>
      <c r="F24" s="386"/>
      <c r="G24" s="375"/>
      <c r="H24" s="375"/>
      <c r="I24" s="375">
        <v>90</v>
      </c>
      <c r="J24" s="395">
        <f t="shared" si="0"/>
        <v>353316.93</v>
      </c>
      <c r="L24" s="22"/>
    </row>
    <row r="25" ht="18" customHeight="1" spans="1:10">
      <c r="A25" s="374">
        <v>19</v>
      </c>
      <c r="B25" s="9" t="s">
        <v>48</v>
      </c>
      <c r="C25" s="9" t="s">
        <v>29</v>
      </c>
      <c r="D25" s="9" t="s">
        <v>30</v>
      </c>
      <c r="E25" s="383" t="s">
        <v>31</v>
      </c>
      <c r="F25" s="14" t="s">
        <v>49</v>
      </c>
      <c r="G25" s="375"/>
      <c r="H25" s="375">
        <v>717</v>
      </c>
      <c r="I25" s="375"/>
      <c r="J25" s="395">
        <f t="shared" si="0"/>
        <v>354033.93</v>
      </c>
    </row>
    <row r="26" ht="18" customHeight="1" spans="1:10">
      <c r="A26" s="374">
        <v>20</v>
      </c>
      <c r="B26" s="9" t="s">
        <v>48</v>
      </c>
      <c r="C26" s="9" t="s">
        <v>50</v>
      </c>
      <c r="D26" s="9" t="s">
        <v>51</v>
      </c>
      <c r="E26" s="383" t="s">
        <v>52</v>
      </c>
      <c r="F26" s="14" t="s">
        <v>53</v>
      </c>
      <c r="G26" s="375"/>
      <c r="H26" s="375">
        <v>188</v>
      </c>
      <c r="I26" s="375"/>
      <c r="J26" s="395">
        <f t="shared" si="0"/>
        <v>354221.93</v>
      </c>
    </row>
    <row r="27" ht="18" customHeight="1" spans="1:10">
      <c r="A27" s="374">
        <v>21</v>
      </c>
      <c r="B27" s="9" t="s">
        <v>48</v>
      </c>
      <c r="C27" s="9" t="s">
        <v>54</v>
      </c>
      <c r="D27" s="9" t="s">
        <v>55</v>
      </c>
      <c r="E27" s="383" t="s">
        <v>56</v>
      </c>
      <c r="F27" s="14"/>
      <c r="G27" s="375">
        <v>200</v>
      </c>
      <c r="H27" s="375"/>
      <c r="I27" s="375"/>
      <c r="J27" s="395">
        <f t="shared" si="0"/>
        <v>354421.93</v>
      </c>
    </row>
    <row r="28" ht="18" customHeight="1" spans="1:10">
      <c r="A28" s="374">
        <v>22</v>
      </c>
      <c r="B28" s="9" t="s">
        <v>57</v>
      </c>
      <c r="C28" s="9"/>
      <c r="D28" s="384" t="s">
        <v>58</v>
      </c>
      <c r="E28" s="385"/>
      <c r="F28" s="386"/>
      <c r="G28" s="375"/>
      <c r="H28" s="375"/>
      <c r="I28" s="375">
        <v>5000</v>
      </c>
      <c r="J28" s="395">
        <f t="shared" si="0"/>
        <v>349421.93</v>
      </c>
    </row>
    <row r="29" ht="18" customHeight="1" spans="1:10">
      <c r="A29" s="374">
        <v>23</v>
      </c>
      <c r="B29" s="9" t="s">
        <v>57</v>
      </c>
      <c r="C29" s="9" t="s">
        <v>59</v>
      </c>
      <c r="D29" s="9" t="s">
        <v>60</v>
      </c>
      <c r="E29" s="383" t="s">
        <v>56</v>
      </c>
      <c r="F29" s="14"/>
      <c r="G29" s="375">
        <v>100</v>
      </c>
      <c r="H29" s="375"/>
      <c r="I29" s="375"/>
      <c r="J29" s="395">
        <f t="shared" si="0"/>
        <v>349521.93</v>
      </c>
    </row>
    <row r="30" ht="18" customHeight="1" spans="1:10">
      <c r="A30" s="374">
        <v>24</v>
      </c>
      <c r="B30" s="9" t="s">
        <v>61</v>
      </c>
      <c r="C30" s="9" t="s">
        <v>62</v>
      </c>
      <c r="D30" s="6" t="s">
        <v>63</v>
      </c>
      <c r="E30" s="383" t="s">
        <v>56</v>
      </c>
      <c r="F30" s="6"/>
      <c r="G30" s="375">
        <v>1000</v>
      </c>
      <c r="H30" s="375"/>
      <c r="I30" s="375"/>
      <c r="J30" s="395">
        <f t="shared" si="0"/>
        <v>350521.93</v>
      </c>
    </row>
    <row r="31" ht="18" customHeight="1" spans="1:10">
      <c r="A31" s="374">
        <v>25</v>
      </c>
      <c r="B31" s="9" t="s">
        <v>64</v>
      </c>
      <c r="C31" s="9" t="s">
        <v>65</v>
      </c>
      <c r="D31" s="6"/>
      <c r="E31" s="383" t="s">
        <v>56</v>
      </c>
      <c r="F31" s="6"/>
      <c r="G31" s="375">
        <v>300</v>
      </c>
      <c r="H31" s="375"/>
      <c r="I31" s="375"/>
      <c r="J31" s="395">
        <f t="shared" si="0"/>
        <v>350821.93</v>
      </c>
    </row>
    <row r="32" ht="18" customHeight="1" spans="1:10">
      <c r="A32" s="374">
        <v>26</v>
      </c>
      <c r="B32" s="9" t="s">
        <v>66</v>
      </c>
      <c r="C32" s="9" t="s">
        <v>67</v>
      </c>
      <c r="D32" s="6" t="s">
        <v>68</v>
      </c>
      <c r="E32" s="383" t="s">
        <v>56</v>
      </c>
      <c r="F32" s="6"/>
      <c r="G32" s="375">
        <v>866.66</v>
      </c>
      <c r="H32" s="375"/>
      <c r="I32" s="375"/>
      <c r="J32" s="395">
        <f t="shared" si="0"/>
        <v>351688.59</v>
      </c>
    </row>
    <row r="33" ht="18" customHeight="1" spans="1:10">
      <c r="A33" s="374">
        <v>27</v>
      </c>
      <c r="B33" s="9" t="s">
        <v>66</v>
      </c>
      <c r="C33" s="9" t="s">
        <v>69</v>
      </c>
      <c r="D33" s="6" t="s">
        <v>70</v>
      </c>
      <c r="E33" s="383" t="s">
        <v>56</v>
      </c>
      <c r="F33" s="6"/>
      <c r="G33" s="375">
        <v>2888</v>
      </c>
      <c r="H33" s="375"/>
      <c r="I33" s="375"/>
      <c r="J33" s="395">
        <f t="shared" si="0"/>
        <v>354576.59</v>
      </c>
    </row>
    <row r="34" ht="18" customHeight="1" spans="1:10">
      <c r="A34" s="374">
        <v>28</v>
      </c>
      <c r="B34" s="9" t="s">
        <v>66</v>
      </c>
      <c r="C34" s="9" t="s">
        <v>71</v>
      </c>
      <c r="D34" s="6" t="s">
        <v>72</v>
      </c>
      <c r="E34" s="383" t="s">
        <v>56</v>
      </c>
      <c r="F34" s="6"/>
      <c r="G34" s="375">
        <v>2000</v>
      </c>
      <c r="H34" s="375"/>
      <c r="I34" s="375"/>
      <c r="J34" s="395">
        <f t="shared" si="0"/>
        <v>356576.59</v>
      </c>
    </row>
    <row r="35" ht="18" customHeight="1" spans="1:10">
      <c r="A35" s="374">
        <v>29</v>
      </c>
      <c r="B35" s="9" t="s">
        <v>73</v>
      </c>
      <c r="C35" s="9" t="s">
        <v>74</v>
      </c>
      <c r="D35" s="6" t="s">
        <v>75</v>
      </c>
      <c r="E35" s="383" t="s">
        <v>56</v>
      </c>
      <c r="F35" s="6"/>
      <c r="G35" s="375">
        <v>1000</v>
      </c>
      <c r="H35" s="375"/>
      <c r="I35" s="375"/>
      <c r="J35" s="395">
        <f t="shared" si="0"/>
        <v>357576.59</v>
      </c>
    </row>
    <row r="36" ht="18" customHeight="1" spans="1:10">
      <c r="A36" s="374">
        <v>30</v>
      </c>
      <c r="B36" s="9" t="s">
        <v>76</v>
      </c>
      <c r="C36" s="9" t="s">
        <v>29</v>
      </c>
      <c r="D36" s="9" t="s">
        <v>30</v>
      </c>
      <c r="E36" s="383" t="s">
        <v>31</v>
      </c>
      <c r="F36" s="6" t="s">
        <v>53</v>
      </c>
      <c r="G36" s="375"/>
      <c r="H36" s="375">
        <v>528</v>
      </c>
      <c r="I36" s="375"/>
      <c r="J36" s="395">
        <f t="shared" si="0"/>
        <v>358104.59</v>
      </c>
    </row>
    <row r="37" ht="18" customHeight="1" spans="1:10">
      <c r="A37" s="374">
        <v>31</v>
      </c>
      <c r="B37" s="9" t="s">
        <v>76</v>
      </c>
      <c r="C37" s="9" t="s">
        <v>77</v>
      </c>
      <c r="D37" s="6" t="s">
        <v>78</v>
      </c>
      <c r="E37" s="9" t="s">
        <v>52</v>
      </c>
      <c r="F37" s="6" t="s">
        <v>36</v>
      </c>
      <c r="G37" s="375"/>
      <c r="H37" s="375">
        <v>190</v>
      </c>
      <c r="I37" s="375"/>
      <c r="J37" s="395">
        <f t="shared" si="0"/>
        <v>358294.59</v>
      </c>
    </row>
    <row r="38" ht="18" customHeight="1" spans="1:10">
      <c r="A38" s="374">
        <v>32</v>
      </c>
      <c r="B38" s="9" t="s">
        <v>79</v>
      </c>
      <c r="C38" s="9"/>
      <c r="D38" s="382" t="s">
        <v>25</v>
      </c>
      <c r="E38" s="379"/>
      <c r="F38" s="380"/>
      <c r="G38" s="375"/>
      <c r="H38" s="375"/>
      <c r="I38" s="375">
        <v>3</v>
      </c>
      <c r="J38" s="395">
        <f t="shared" si="0"/>
        <v>358291.59</v>
      </c>
    </row>
    <row r="39" ht="18" customHeight="1" spans="1:10">
      <c r="A39" s="374">
        <v>33</v>
      </c>
      <c r="B39" s="9" t="s">
        <v>80</v>
      </c>
      <c r="C39" s="9"/>
      <c r="D39" s="384" t="s">
        <v>58</v>
      </c>
      <c r="E39" s="385"/>
      <c r="F39" s="386"/>
      <c r="G39" s="375"/>
      <c r="H39" s="375"/>
      <c r="I39" s="375">
        <v>5000</v>
      </c>
      <c r="J39" s="395">
        <f t="shared" si="0"/>
        <v>353291.59</v>
      </c>
    </row>
    <row r="40" ht="18" customHeight="1" spans="1:10">
      <c r="A40" s="374">
        <v>34</v>
      </c>
      <c r="B40" s="9" t="s">
        <v>81</v>
      </c>
      <c r="C40" s="9" t="s">
        <v>29</v>
      </c>
      <c r="D40" s="9" t="s">
        <v>30</v>
      </c>
      <c r="E40" s="383" t="s">
        <v>31</v>
      </c>
      <c r="F40" s="6" t="s">
        <v>82</v>
      </c>
      <c r="G40" s="375"/>
      <c r="H40" s="375">
        <v>800</v>
      </c>
      <c r="I40" s="375"/>
      <c r="J40" s="395">
        <f t="shared" si="0"/>
        <v>354091.59</v>
      </c>
    </row>
    <row r="41" ht="18" customHeight="1" spans="1:10">
      <c r="A41" s="374">
        <v>35</v>
      </c>
      <c r="B41" s="9" t="s">
        <v>81</v>
      </c>
      <c r="C41" s="9" t="s">
        <v>83</v>
      </c>
      <c r="D41" s="6" t="s">
        <v>30</v>
      </c>
      <c r="E41" s="9" t="s">
        <v>84</v>
      </c>
      <c r="F41" s="6" t="s">
        <v>82</v>
      </c>
      <c r="G41" s="375"/>
      <c r="H41" s="375">
        <v>188</v>
      </c>
      <c r="I41" s="375"/>
      <c r="J41" s="395">
        <f t="shared" si="0"/>
        <v>354279.59</v>
      </c>
    </row>
    <row r="42" ht="18" customHeight="1" spans="1:10">
      <c r="A42" s="374">
        <v>36</v>
      </c>
      <c r="B42" s="9" t="s">
        <v>85</v>
      </c>
      <c r="C42" s="9" t="s">
        <v>29</v>
      </c>
      <c r="D42" s="9" t="s">
        <v>30</v>
      </c>
      <c r="E42" s="383" t="s">
        <v>31</v>
      </c>
      <c r="F42" s="6" t="s">
        <v>53</v>
      </c>
      <c r="G42" s="375"/>
      <c r="H42" s="375">
        <v>668</v>
      </c>
      <c r="I42" s="375"/>
      <c r="J42" s="395">
        <f t="shared" si="0"/>
        <v>354947.59</v>
      </c>
    </row>
    <row r="43" ht="18" customHeight="1" spans="1:10">
      <c r="A43" s="374">
        <v>37</v>
      </c>
      <c r="B43" s="9" t="s">
        <v>85</v>
      </c>
      <c r="C43" s="9" t="s">
        <v>83</v>
      </c>
      <c r="D43" s="6" t="s">
        <v>30</v>
      </c>
      <c r="E43" s="9" t="s">
        <v>84</v>
      </c>
      <c r="F43" s="6" t="s">
        <v>82</v>
      </c>
      <c r="G43" s="375"/>
      <c r="H43" s="375">
        <v>200</v>
      </c>
      <c r="I43" s="375"/>
      <c r="J43" s="395">
        <f t="shared" si="0"/>
        <v>355147.59</v>
      </c>
    </row>
    <row r="44" ht="18" customHeight="1" spans="1:10">
      <c r="A44" s="374">
        <v>38</v>
      </c>
      <c r="B44" s="9" t="s">
        <v>86</v>
      </c>
      <c r="C44" s="9" t="s">
        <v>29</v>
      </c>
      <c r="D44" s="9" t="s">
        <v>30</v>
      </c>
      <c r="E44" s="383" t="s">
        <v>31</v>
      </c>
      <c r="F44" s="6" t="s">
        <v>82</v>
      </c>
      <c r="G44" s="375"/>
      <c r="H44" s="375">
        <v>666</v>
      </c>
      <c r="I44" s="375"/>
      <c r="J44" s="395">
        <f t="shared" si="0"/>
        <v>355813.59</v>
      </c>
    </row>
    <row r="45" ht="18" customHeight="1" spans="1:10">
      <c r="A45" s="374">
        <v>39</v>
      </c>
      <c r="B45" s="9" t="s">
        <v>86</v>
      </c>
      <c r="C45" s="9" t="s">
        <v>87</v>
      </c>
      <c r="D45" s="9"/>
      <c r="E45" s="383" t="s">
        <v>88</v>
      </c>
      <c r="F45" s="6" t="s">
        <v>89</v>
      </c>
      <c r="G45" s="375"/>
      <c r="H45" s="375">
        <v>200</v>
      </c>
      <c r="I45" s="375"/>
      <c r="J45" s="395">
        <f t="shared" si="0"/>
        <v>356013.59</v>
      </c>
    </row>
    <row r="46" ht="18" customHeight="1" spans="1:10">
      <c r="A46" s="374">
        <v>40</v>
      </c>
      <c r="B46" s="9" t="s">
        <v>90</v>
      </c>
      <c r="C46" s="9" t="s">
        <v>29</v>
      </c>
      <c r="D46" s="9" t="s">
        <v>30</v>
      </c>
      <c r="E46" s="383" t="s">
        <v>31</v>
      </c>
      <c r="F46" s="6" t="s">
        <v>82</v>
      </c>
      <c r="G46" s="375"/>
      <c r="H46" s="375">
        <v>666</v>
      </c>
      <c r="I46" s="375"/>
      <c r="J46" s="395">
        <f t="shared" si="0"/>
        <v>356679.59</v>
      </c>
    </row>
    <row r="47" ht="18" customHeight="1" spans="1:10">
      <c r="A47" s="374">
        <v>41</v>
      </c>
      <c r="B47" s="9" t="s">
        <v>90</v>
      </c>
      <c r="C47" s="9" t="s">
        <v>87</v>
      </c>
      <c r="D47" s="9"/>
      <c r="E47" s="383" t="s">
        <v>88</v>
      </c>
      <c r="F47" s="6" t="s">
        <v>19</v>
      </c>
      <c r="G47" s="375"/>
      <c r="H47" s="375">
        <v>118</v>
      </c>
      <c r="I47" s="375"/>
      <c r="J47" s="395">
        <f t="shared" si="0"/>
        <v>356797.59</v>
      </c>
    </row>
    <row r="48" ht="18" customHeight="1" spans="1:10">
      <c r="A48" s="374">
        <v>42</v>
      </c>
      <c r="B48" s="9" t="s">
        <v>91</v>
      </c>
      <c r="C48" s="9"/>
      <c r="D48" s="382" t="s">
        <v>25</v>
      </c>
      <c r="E48" s="379"/>
      <c r="F48" s="380"/>
      <c r="G48" s="375"/>
      <c r="H48" s="375"/>
      <c r="I48" s="375">
        <v>3</v>
      </c>
      <c r="J48" s="395">
        <f t="shared" si="0"/>
        <v>356794.59</v>
      </c>
    </row>
    <row r="49" ht="18" customHeight="1" spans="1:10">
      <c r="A49" s="374">
        <v>43</v>
      </c>
      <c r="B49" s="9" t="s">
        <v>92</v>
      </c>
      <c r="C49" s="9" t="s">
        <v>29</v>
      </c>
      <c r="D49" s="9" t="s">
        <v>30</v>
      </c>
      <c r="E49" s="383" t="s">
        <v>31</v>
      </c>
      <c r="F49" s="6" t="s">
        <v>53</v>
      </c>
      <c r="G49" s="375"/>
      <c r="H49" s="375">
        <v>666</v>
      </c>
      <c r="I49" s="375"/>
      <c r="J49" s="395">
        <f t="shared" si="0"/>
        <v>357460.59</v>
      </c>
    </row>
    <row r="50" ht="18" customHeight="1" spans="1:10">
      <c r="A50" s="374">
        <v>44</v>
      </c>
      <c r="B50" s="9" t="s">
        <v>92</v>
      </c>
      <c r="C50" s="9" t="s">
        <v>87</v>
      </c>
      <c r="D50" s="9"/>
      <c r="E50" s="383" t="s">
        <v>88</v>
      </c>
      <c r="F50" s="6" t="s">
        <v>19</v>
      </c>
      <c r="G50" s="375"/>
      <c r="H50" s="375">
        <v>120</v>
      </c>
      <c r="I50" s="375"/>
      <c r="J50" s="395">
        <f t="shared" si="0"/>
        <v>357580.59</v>
      </c>
    </row>
    <row r="51" ht="18" customHeight="1" spans="1:10">
      <c r="A51" s="374">
        <v>45</v>
      </c>
      <c r="B51" s="9" t="s">
        <v>93</v>
      </c>
      <c r="C51" s="9"/>
      <c r="D51" s="384" t="s">
        <v>94</v>
      </c>
      <c r="E51" s="385"/>
      <c r="F51" s="386"/>
      <c r="G51" s="375"/>
      <c r="H51" s="375"/>
      <c r="I51" s="375">
        <v>5000</v>
      </c>
      <c r="J51" s="395">
        <f t="shared" si="0"/>
        <v>352580.59</v>
      </c>
    </row>
    <row r="52" ht="18" customHeight="1" spans="1:10">
      <c r="A52" s="374">
        <v>46</v>
      </c>
      <c r="B52" s="9" t="s">
        <v>95</v>
      </c>
      <c r="C52" s="9" t="s">
        <v>33</v>
      </c>
      <c r="D52" s="9" t="s">
        <v>34</v>
      </c>
      <c r="E52" s="383" t="s">
        <v>96</v>
      </c>
      <c r="F52" s="6" t="s">
        <v>97</v>
      </c>
      <c r="G52" s="375"/>
      <c r="H52" s="375">
        <v>218</v>
      </c>
      <c r="I52" s="375"/>
      <c r="J52" s="395">
        <f t="shared" si="0"/>
        <v>352798.59</v>
      </c>
    </row>
    <row r="53" ht="18" customHeight="1" spans="1:10">
      <c r="A53" s="374">
        <v>47</v>
      </c>
      <c r="B53" s="9" t="s">
        <v>95</v>
      </c>
      <c r="C53" s="9" t="s">
        <v>33</v>
      </c>
      <c r="D53" s="9" t="s">
        <v>34</v>
      </c>
      <c r="E53" s="383" t="s">
        <v>98</v>
      </c>
      <c r="F53" s="6" t="s">
        <v>97</v>
      </c>
      <c r="G53" s="375"/>
      <c r="H53" s="375">
        <v>200</v>
      </c>
      <c r="I53" s="375"/>
      <c r="J53" s="395">
        <f t="shared" si="0"/>
        <v>352998.59</v>
      </c>
    </row>
    <row r="54" ht="18" customHeight="1" spans="1:10">
      <c r="A54" s="374">
        <v>48</v>
      </c>
      <c r="B54" s="9" t="s">
        <v>99</v>
      </c>
      <c r="C54" s="9" t="s">
        <v>100</v>
      </c>
      <c r="D54" s="9" t="s">
        <v>101</v>
      </c>
      <c r="E54" s="383" t="s">
        <v>56</v>
      </c>
      <c r="F54" s="6"/>
      <c r="G54" s="375">
        <v>1000</v>
      </c>
      <c r="H54" s="375"/>
      <c r="I54" s="375"/>
      <c r="J54" s="395">
        <f t="shared" si="0"/>
        <v>353998.59</v>
      </c>
    </row>
    <row r="55" ht="18" customHeight="1" spans="1:10">
      <c r="A55" s="374">
        <v>49</v>
      </c>
      <c r="B55" s="9" t="s">
        <v>99</v>
      </c>
      <c r="C55" s="9" t="s">
        <v>102</v>
      </c>
      <c r="D55" s="9" t="s">
        <v>103</v>
      </c>
      <c r="E55" s="383" t="s">
        <v>56</v>
      </c>
      <c r="F55" s="6"/>
      <c r="G55" s="375">
        <v>300</v>
      </c>
      <c r="H55" s="375"/>
      <c r="I55" s="375"/>
      <c r="J55" s="395">
        <f t="shared" si="0"/>
        <v>354298.59</v>
      </c>
    </row>
    <row r="56" ht="18" customHeight="1" spans="1:10">
      <c r="A56" s="374">
        <v>50</v>
      </c>
      <c r="B56" s="9" t="s">
        <v>99</v>
      </c>
      <c r="C56" s="9" t="s">
        <v>104</v>
      </c>
      <c r="D56" s="9" t="s">
        <v>105</v>
      </c>
      <c r="E56" s="383" t="s">
        <v>56</v>
      </c>
      <c r="F56" s="6"/>
      <c r="G56" s="375">
        <v>300</v>
      </c>
      <c r="H56" s="375"/>
      <c r="I56" s="375"/>
      <c r="J56" s="395">
        <f t="shared" si="0"/>
        <v>354598.59</v>
      </c>
    </row>
    <row r="57" ht="18" customHeight="1" spans="1:10">
      <c r="A57" s="374">
        <v>51</v>
      </c>
      <c r="B57" s="9" t="s">
        <v>99</v>
      </c>
      <c r="C57" s="9" t="s">
        <v>106</v>
      </c>
      <c r="D57" s="9" t="s">
        <v>72</v>
      </c>
      <c r="E57" s="383" t="s">
        <v>56</v>
      </c>
      <c r="F57" s="6"/>
      <c r="G57" s="375">
        <v>300</v>
      </c>
      <c r="H57" s="375"/>
      <c r="I57" s="375"/>
      <c r="J57" s="395">
        <f t="shared" si="0"/>
        <v>354898.59</v>
      </c>
    </row>
    <row r="58" ht="18" customHeight="1" spans="1:10">
      <c r="A58" s="374">
        <v>52</v>
      </c>
      <c r="B58" s="9" t="s">
        <v>107</v>
      </c>
      <c r="C58" s="9" t="s">
        <v>87</v>
      </c>
      <c r="D58" s="9"/>
      <c r="E58" s="383" t="s">
        <v>88</v>
      </c>
      <c r="F58" s="6" t="s">
        <v>108</v>
      </c>
      <c r="G58" s="375"/>
      <c r="H58" s="375">
        <v>128</v>
      </c>
      <c r="I58" s="375"/>
      <c r="J58" s="395">
        <f t="shared" si="0"/>
        <v>355026.59</v>
      </c>
    </row>
    <row r="59" ht="18" customHeight="1" spans="1:10">
      <c r="A59" s="374">
        <v>53</v>
      </c>
      <c r="B59" s="9" t="s">
        <v>107</v>
      </c>
      <c r="C59" s="9" t="s">
        <v>33</v>
      </c>
      <c r="D59" s="9" t="s">
        <v>34</v>
      </c>
      <c r="E59" s="383" t="s">
        <v>98</v>
      </c>
      <c r="F59" s="6" t="s">
        <v>49</v>
      </c>
      <c r="G59" s="375"/>
      <c r="H59" s="375">
        <v>168</v>
      </c>
      <c r="I59" s="375"/>
      <c r="J59" s="395">
        <f t="shared" si="0"/>
        <v>355194.59</v>
      </c>
    </row>
    <row r="60" ht="18" customHeight="1" spans="1:10">
      <c r="A60" s="374">
        <v>54</v>
      </c>
      <c r="B60" s="9" t="s">
        <v>109</v>
      </c>
      <c r="C60" s="9"/>
      <c r="D60" s="384" t="s">
        <v>45</v>
      </c>
      <c r="E60" s="385"/>
      <c r="F60" s="386"/>
      <c r="G60" s="375"/>
      <c r="H60" s="375"/>
      <c r="I60" s="375">
        <v>5000</v>
      </c>
      <c r="J60" s="395">
        <f t="shared" si="0"/>
        <v>350194.59</v>
      </c>
    </row>
    <row r="61" ht="18" customHeight="1" spans="1:10">
      <c r="A61" s="374">
        <v>55</v>
      </c>
      <c r="B61" s="9" t="s">
        <v>109</v>
      </c>
      <c r="C61" s="9" t="s">
        <v>110</v>
      </c>
      <c r="D61" s="9"/>
      <c r="E61" s="383" t="s">
        <v>56</v>
      </c>
      <c r="F61" s="6"/>
      <c r="G61" s="375">
        <v>100</v>
      </c>
      <c r="H61" s="375"/>
      <c r="I61" s="375"/>
      <c r="J61" s="395">
        <f t="shared" si="0"/>
        <v>350294.59</v>
      </c>
    </row>
    <row r="62" ht="18" customHeight="1" spans="1:10">
      <c r="A62" s="374">
        <v>56</v>
      </c>
      <c r="B62" s="9" t="s">
        <v>109</v>
      </c>
      <c r="C62" s="9" t="s">
        <v>111</v>
      </c>
      <c r="D62" s="9"/>
      <c r="E62" s="383" t="s">
        <v>56</v>
      </c>
      <c r="F62" s="6"/>
      <c r="G62" s="375">
        <v>100</v>
      </c>
      <c r="H62" s="375"/>
      <c r="I62" s="375"/>
      <c r="J62" s="395">
        <f t="shared" si="0"/>
        <v>350394.59</v>
      </c>
    </row>
    <row r="63" ht="18" customHeight="1" spans="1:10">
      <c r="A63" s="374">
        <v>57</v>
      </c>
      <c r="B63" s="9" t="s">
        <v>112</v>
      </c>
      <c r="C63" s="9" t="s">
        <v>87</v>
      </c>
      <c r="D63" s="9"/>
      <c r="E63" s="383" t="s">
        <v>113</v>
      </c>
      <c r="F63" s="6" t="s">
        <v>114</v>
      </c>
      <c r="G63" s="375"/>
      <c r="H63" s="375">
        <v>188</v>
      </c>
      <c r="I63" s="375"/>
      <c r="J63" s="395">
        <f t="shared" si="0"/>
        <v>350582.59</v>
      </c>
    </row>
    <row r="64" ht="18" customHeight="1" spans="1:10">
      <c r="A64" s="374">
        <v>58</v>
      </c>
      <c r="B64" s="9" t="s">
        <v>112</v>
      </c>
      <c r="C64" s="9" t="s">
        <v>115</v>
      </c>
      <c r="D64" s="9" t="s">
        <v>60</v>
      </c>
      <c r="E64" s="383" t="s">
        <v>116</v>
      </c>
      <c r="F64" s="6" t="s">
        <v>114</v>
      </c>
      <c r="G64" s="375"/>
      <c r="H64" s="375">
        <v>188</v>
      </c>
      <c r="I64" s="375"/>
      <c r="J64" s="395">
        <f t="shared" si="0"/>
        <v>350770.59</v>
      </c>
    </row>
    <row r="65" ht="18" customHeight="1" spans="1:10">
      <c r="A65" s="374">
        <v>59</v>
      </c>
      <c r="B65" s="9" t="s">
        <v>117</v>
      </c>
      <c r="C65" s="9"/>
      <c r="D65" s="382" t="s">
        <v>25</v>
      </c>
      <c r="E65" s="379"/>
      <c r="F65" s="380"/>
      <c r="G65" s="375"/>
      <c r="H65" s="375"/>
      <c r="I65" s="375">
        <v>3</v>
      </c>
      <c r="J65" s="395">
        <f t="shared" si="0"/>
        <v>350767.59</v>
      </c>
    </row>
    <row r="66" ht="18" customHeight="1" spans="1:10">
      <c r="A66" s="374">
        <v>60</v>
      </c>
      <c r="B66" s="9" t="s">
        <v>118</v>
      </c>
      <c r="C66" s="9"/>
      <c r="D66" s="379" t="s">
        <v>23</v>
      </c>
      <c r="E66" s="379"/>
      <c r="F66" s="380"/>
      <c r="G66" s="375"/>
      <c r="H66" s="375"/>
      <c r="I66" s="375">
        <v>10000</v>
      </c>
      <c r="J66" s="395">
        <f t="shared" si="0"/>
        <v>340767.59</v>
      </c>
    </row>
    <row r="67" ht="18" customHeight="1" spans="1:10">
      <c r="A67" s="374">
        <v>61</v>
      </c>
      <c r="B67" s="9" t="s">
        <v>119</v>
      </c>
      <c r="C67" s="9" t="s">
        <v>87</v>
      </c>
      <c r="D67" s="9"/>
      <c r="E67" s="383" t="s">
        <v>113</v>
      </c>
      <c r="F67" s="6" t="s">
        <v>97</v>
      </c>
      <c r="G67" s="375"/>
      <c r="H67" s="375">
        <v>238</v>
      </c>
      <c r="I67" s="375"/>
      <c r="J67" s="395">
        <f t="shared" si="0"/>
        <v>341005.59</v>
      </c>
    </row>
    <row r="68" ht="18" customHeight="1" spans="1:10">
      <c r="A68" s="374">
        <v>62</v>
      </c>
      <c r="B68" s="9" t="s">
        <v>119</v>
      </c>
      <c r="C68" s="9" t="s">
        <v>115</v>
      </c>
      <c r="D68" s="9" t="s">
        <v>60</v>
      </c>
      <c r="E68" s="383" t="s">
        <v>116</v>
      </c>
      <c r="F68" s="6" t="s">
        <v>120</v>
      </c>
      <c r="G68" s="375"/>
      <c r="H68" s="375">
        <v>168</v>
      </c>
      <c r="I68" s="375"/>
      <c r="J68" s="395">
        <f t="shared" si="0"/>
        <v>341173.59</v>
      </c>
    </row>
    <row r="69" ht="18" customHeight="1" spans="1:10">
      <c r="A69" s="374">
        <v>63</v>
      </c>
      <c r="B69" s="9" t="s">
        <v>121</v>
      </c>
      <c r="C69" s="9" t="s">
        <v>122</v>
      </c>
      <c r="D69" s="9" t="s">
        <v>38</v>
      </c>
      <c r="E69" s="383" t="s">
        <v>123</v>
      </c>
      <c r="F69" s="6" t="s">
        <v>19</v>
      </c>
      <c r="G69" s="375"/>
      <c r="H69" s="375">
        <v>150</v>
      </c>
      <c r="I69" s="375"/>
      <c r="J69" s="395">
        <f t="shared" si="0"/>
        <v>341323.59</v>
      </c>
    </row>
    <row r="70" ht="18" customHeight="1" spans="1:10">
      <c r="A70" s="374">
        <v>64</v>
      </c>
      <c r="B70" s="9" t="s">
        <v>121</v>
      </c>
      <c r="C70" s="9" t="s">
        <v>115</v>
      </c>
      <c r="D70" s="9" t="s">
        <v>60</v>
      </c>
      <c r="E70" s="383" t="s">
        <v>116</v>
      </c>
      <c r="F70" s="6" t="s">
        <v>89</v>
      </c>
      <c r="G70" s="375"/>
      <c r="H70" s="375">
        <v>158</v>
      </c>
      <c r="I70" s="375"/>
      <c r="J70" s="395">
        <f t="shared" si="0"/>
        <v>341481.59</v>
      </c>
    </row>
    <row r="71" ht="18" customHeight="1" spans="1:10">
      <c r="A71" s="374">
        <v>65</v>
      </c>
      <c r="B71" s="9" t="s">
        <v>124</v>
      </c>
      <c r="C71" s="9" t="s">
        <v>115</v>
      </c>
      <c r="D71" s="9" t="s">
        <v>60</v>
      </c>
      <c r="E71" s="383" t="s">
        <v>116</v>
      </c>
      <c r="F71" s="6" t="s">
        <v>125</v>
      </c>
      <c r="G71" s="375"/>
      <c r="H71" s="375">
        <v>200</v>
      </c>
      <c r="I71" s="375"/>
      <c r="J71" s="395">
        <f t="shared" si="0"/>
        <v>341681.59</v>
      </c>
    </row>
    <row r="72" ht="18" customHeight="1" spans="1:10">
      <c r="A72" s="374">
        <v>66</v>
      </c>
      <c r="B72" s="9" t="s">
        <v>124</v>
      </c>
      <c r="C72" s="9" t="s">
        <v>115</v>
      </c>
      <c r="D72" s="9" t="s">
        <v>60</v>
      </c>
      <c r="E72" s="383" t="s">
        <v>116</v>
      </c>
      <c r="F72" s="6" t="s">
        <v>125</v>
      </c>
      <c r="G72" s="375"/>
      <c r="H72" s="375">
        <v>200</v>
      </c>
      <c r="I72" s="375"/>
      <c r="J72" s="395">
        <f t="shared" ref="J72:J98" si="1">J71+G72+H72-I72</f>
        <v>341881.59</v>
      </c>
    </row>
    <row r="73" ht="18" customHeight="1" spans="1:10">
      <c r="A73" s="374">
        <v>67</v>
      </c>
      <c r="B73" s="9" t="s">
        <v>124</v>
      </c>
      <c r="C73" s="9" t="s">
        <v>115</v>
      </c>
      <c r="D73" s="9" t="s">
        <v>60</v>
      </c>
      <c r="E73" s="383" t="s">
        <v>116</v>
      </c>
      <c r="F73" s="6" t="s">
        <v>125</v>
      </c>
      <c r="G73" s="375"/>
      <c r="H73" s="375">
        <v>200</v>
      </c>
      <c r="I73" s="375"/>
      <c r="J73" s="395">
        <f t="shared" si="1"/>
        <v>342081.59</v>
      </c>
    </row>
    <row r="74" ht="18" customHeight="1" spans="1:10">
      <c r="A74" s="374">
        <v>68</v>
      </c>
      <c r="B74" s="9" t="s">
        <v>126</v>
      </c>
      <c r="C74" s="9" t="s">
        <v>127</v>
      </c>
      <c r="D74" s="9" t="s">
        <v>128</v>
      </c>
      <c r="E74" s="383" t="s">
        <v>56</v>
      </c>
      <c r="F74" s="6"/>
      <c r="G74" s="375">
        <v>485</v>
      </c>
      <c r="H74" s="375"/>
      <c r="I74" s="375"/>
      <c r="J74" s="395">
        <f t="shared" si="1"/>
        <v>342566.59</v>
      </c>
    </row>
    <row r="75" ht="18" customHeight="1" spans="1:10">
      <c r="A75" s="374">
        <v>69</v>
      </c>
      <c r="B75" s="9" t="s">
        <v>129</v>
      </c>
      <c r="C75" s="9"/>
      <c r="D75" s="382" t="s">
        <v>25</v>
      </c>
      <c r="E75" s="379"/>
      <c r="F75" s="380"/>
      <c r="G75" s="375"/>
      <c r="H75" s="375"/>
      <c r="I75" s="375">
        <v>3</v>
      </c>
      <c r="J75" s="395">
        <f t="shared" si="1"/>
        <v>342563.59</v>
      </c>
    </row>
    <row r="76" ht="18" customHeight="1" spans="1:10">
      <c r="A76" s="374">
        <v>70</v>
      </c>
      <c r="B76" s="9" t="s">
        <v>130</v>
      </c>
      <c r="C76" s="9"/>
      <c r="D76" s="384" t="s">
        <v>94</v>
      </c>
      <c r="E76" s="385"/>
      <c r="F76" s="386"/>
      <c r="G76" s="375"/>
      <c r="H76" s="375"/>
      <c r="I76" s="375">
        <v>5000</v>
      </c>
      <c r="J76" s="395">
        <f t="shared" si="1"/>
        <v>337563.59</v>
      </c>
    </row>
    <row r="77" ht="18" customHeight="1" spans="1:10">
      <c r="A77" s="374">
        <v>71</v>
      </c>
      <c r="B77" s="9" t="s">
        <v>131</v>
      </c>
      <c r="C77" s="9"/>
      <c r="D77" s="382" t="s">
        <v>25</v>
      </c>
      <c r="E77" s="379"/>
      <c r="F77" s="380"/>
      <c r="G77" s="375"/>
      <c r="H77" s="375"/>
      <c r="I77" s="375">
        <v>3</v>
      </c>
      <c r="J77" s="395">
        <f t="shared" si="1"/>
        <v>337560.59</v>
      </c>
    </row>
    <row r="78" ht="18" customHeight="1" spans="1:10">
      <c r="A78" s="374">
        <v>72</v>
      </c>
      <c r="B78" s="9" t="s">
        <v>132</v>
      </c>
      <c r="C78" s="9"/>
      <c r="D78" s="379" t="s">
        <v>133</v>
      </c>
      <c r="E78" s="379"/>
      <c r="F78" s="380"/>
      <c r="G78" s="375"/>
      <c r="H78" s="375"/>
      <c r="I78" s="375">
        <v>10000</v>
      </c>
      <c r="J78" s="395">
        <f t="shared" si="1"/>
        <v>327560.59</v>
      </c>
    </row>
    <row r="79" ht="18" customHeight="1" spans="1:10">
      <c r="A79" s="374">
        <v>73</v>
      </c>
      <c r="B79" s="9" t="s">
        <v>134</v>
      </c>
      <c r="C79" s="9"/>
      <c r="D79" s="382" t="s">
        <v>25</v>
      </c>
      <c r="E79" s="379"/>
      <c r="F79" s="380"/>
      <c r="G79" s="375"/>
      <c r="H79" s="375"/>
      <c r="I79" s="375">
        <v>3</v>
      </c>
      <c r="J79" s="395">
        <f t="shared" si="1"/>
        <v>327557.59</v>
      </c>
    </row>
    <row r="80" ht="18" customHeight="1" spans="1:10">
      <c r="A80" s="374">
        <v>74</v>
      </c>
      <c r="B80" s="9" t="s">
        <v>135</v>
      </c>
      <c r="C80" s="9"/>
      <c r="D80" s="384" t="s">
        <v>136</v>
      </c>
      <c r="E80" s="385"/>
      <c r="F80" s="386"/>
      <c r="G80" s="375"/>
      <c r="H80" s="375"/>
      <c r="I80" s="375">
        <v>20000</v>
      </c>
      <c r="J80" s="395">
        <f t="shared" si="1"/>
        <v>307557.59</v>
      </c>
    </row>
    <row r="81" ht="18" customHeight="1" spans="1:10">
      <c r="A81" s="374">
        <v>75</v>
      </c>
      <c r="B81" s="9" t="s">
        <v>137</v>
      </c>
      <c r="C81" s="9"/>
      <c r="D81" s="384" t="s">
        <v>138</v>
      </c>
      <c r="E81" s="385"/>
      <c r="F81" s="386"/>
      <c r="G81" s="375"/>
      <c r="H81" s="375"/>
      <c r="I81" s="375">
        <v>6000</v>
      </c>
      <c r="J81" s="395">
        <f t="shared" si="1"/>
        <v>301557.59</v>
      </c>
    </row>
    <row r="82" ht="18" customHeight="1" spans="1:10">
      <c r="A82" s="374">
        <v>76</v>
      </c>
      <c r="B82" s="9" t="s">
        <v>139</v>
      </c>
      <c r="C82" s="9"/>
      <c r="D82" s="384" t="s">
        <v>140</v>
      </c>
      <c r="E82" s="385"/>
      <c r="F82" s="386"/>
      <c r="G82" s="375"/>
      <c r="H82" s="375"/>
      <c r="I82" s="375">
        <v>20000</v>
      </c>
      <c r="J82" s="395">
        <f t="shared" si="1"/>
        <v>281557.59</v>
      </c>
    </row>
    <row r="83" ht="18" customHeight="1" spans="1:10">
      <c r="A83" s="374">
        <v>77</v>
      </c>
      <c r="B83" s="9" t="s">
        <v>141</v>
      </c>
      <c r="C83" s="9"/>
      <c r="D83" s="382" t="s">
        <v>25</v>
      </c>
      <c r="E83" s="379"/>
      <c r="F83" s="380"/>
      <c r="G83" s="375"/>
      <c r="H83" s="375"/>
      <c r="I83" s="375">
        <v>3</v>
      </c>
      <c r="J83" s="395">
        <f t="shared" si="1"/>
        <v>281554.59</v>
      </c>
    </row>
    <row r="84" ht="18" customHeight="1" spans="1:10">
      <c r="A84" s="374">
        <v>78</v>
      </c>
      <c r="B84" s="9" t="s">
        <v>142</v>
      </c>
      <c r="C84" s="9"/>
      <c r="D84" s="384" t="s">
        <v>58</v>
      </c>
      <c r="E84" s="385"/>
      <c r="F84" s="386"/>
      <c r="G84" s="375"/>
      <c r="H84" s="375"/>
      <c r="I84" s="375">
        <v>5000</v>
      </c>
      <c r="J84" s="395">
        <f t="shared" si="1"/>
        <v>276554.59</v>
      </c>
    </row>
    <row r="85" ht="18" customHeight="1" spans="1:10">
      <c r="A85" s="374">
        <v>79</v>
      </c>
      <c r="B85" s="9" t="s">
        <v>143</v>
      </c>
      <c r="C85" s="9"/>
      <c r="D85" s="382" t="s">
        <v>25</v>
      </c>
      <c r="E85" s="379"/>
      <c r="F85" s="380"/>
      <c r="G85" s="375"/>
      <c r="H85" s="375"/>
      <c r="I85" s="375">
        <v>3</v>
      </c>
      <c r="J85" s="395">
        <f t="shared" si="1"/>
        <v>276551.59</v>
      </c>
    </row>
    <row r="86" ht="18" customHeight="1" spans="1:10">
      <c r="A86" s="374">
        <v>80</v>
      </c>
      <c r="B86" s="9" t="s">
        <v>144</v>
      </c>
      <c r="C86" s="9" t="s">
        <v>145</v>
      </c>
      <c r="D86" s="397" t="s">
        <v>146</v>
      </c>
      <c r="E86" s="397" t="s">
        <v>56</v>
      </c>
      <c r="F86" s="397"/>
      <c r="G86" s="375">
        <v>10000</v>
      </c>
      <c r="H86" s="375"/>
      <c r="I86" s="375"/>
      <c r="J86" s="395">
        <f t="shared" si="1"/>
        <v>286551.59</v>
      </c>
    </row>
    <row r="87" ht="18" customHeight="1" spans="1:10">
      <c r="A87" s="374">
        <v>81</v>
      </c>
      <c r="B87" s="9" t="s">
        <v>147</v>
      </c>
      <c r="C87" s="9"/>
      <c r="D87" s="382" t="s">
        <v>25</v>
      </c>
      <c r="E87" s="379"/>
      <c r="F87" s="380"/>
      <c r="G87" s="375"/>
      <c r="H87" s="375"/>
      <c r="I87" s="375">
        <v>3</v>
      </c>
      <c r="J87" s="395">
        <f t="shared" si="1"/>
        <v>286548.59</v>
      </c>
    </row>
    <row r="88" ht="18" customHeight="1" spans="1:10">
      <c r="A88" s="374">
        <v>82</v>
      </c>
      <c r="B88" s="9" t="s">
        <v>148</v>
      </c>
      <c r="C88" s="9" t="s">
        <v>149</v>
      </c>
      <c r="D88" s="397" t="s">
        <v>146</v>
      </c>
      <c r="E88" s="383" t="s">
        <v>56</v>
      </c>
      <c r="F88" s="6"/>
      <c r="G88" s="375">
        <v>1000</v>
      </c>
      <c r="H88" s="375"/>
      <c r="I88" s="375"/>
      <c r="J88" s="395">
        <f t="shared" si="1"/>
        <v>287548.59</v>
      </c>
    </row>
    <row r="89" ht="18" customHeight="1" spans="1:10">
      <c r="A89" s="374">
        <v>83</v>
      </c>
      <c r="B89" s="9" t="s">
        <v>150</v>
      </c>
      <c r="C89" s="9"/>
      <c r="D89" s="384" t="s">
        <v>151</v>
      </c>
      <c r="E89" s="385"/>
      <c r="F89" s="386"/>
      <c r="G89" s="375"/>
      <c r="H89" s="375"/>
      <c r="I89" s="375">
        <v>1545</v>
      </c>
      <c r="J89" s="395">
        <f t="shared" si="1"/>
        <v>286003.59</v>
      </c>
    </row>
    <row r="90" ht="18" customHeight="1" spans="1:10">
      <c r="A90" s="374">
        <v>84</v>
      </c>
      <c r="B90" s="9" t="s">
        <v>152</v>
      </c>
      <c r="C90" s="9" t="s">
        <v>153</v>
      </c>
      <c r="D90" s="9" t="s">
        <v>154</v>
      </c>
      <c r="E90" s="383" t="s">
        <v>56</v>
      </c>
      <c r="F90" s="6"/>
      <c r="G90" s="375">
        <v>100</v>
      </c>
      <c r="H90" s="375"/>
      <c r="I90" s="375"/>
      <c r="J90" s="395">
        <f t="shared" si="1"/>
        <v>286103.59</v>
      </c>
    </row>
    <row r="91" ht="18" customHeight="1" spans="1:10">
      <c r="A91" s="374">
        <v>85</v>
      </c>
      <c r="B91" s="9" t="s">
        <v>155</v>
      </c>
      <c r="C91" s="9" t="s">
        <v>156</v>
      </c>
      <c r="D91" s="9" t="s">
        <v>72</v>
      </c>
      <c r="E91" s="383" t="s">
        <v>56</v>
      </c>
      <c r="F91" s="6"/>
      <c r="G91" s="375">
        <v>300</v>
      </c>
      <c r="H91" s="375"/>
      <c r="I91" s="375"/>
      <c r="J91" s="395">
        <f t="shared" si="1"/>
        <v>286403.59</v>
      </c>
    </row>
    <row r="92" ht="18" customHeight="1" spans="1:10">
      <c r="A92" s="374">
        <v>86</v>
      </c>
      <c r="B92" s="9" t="s">
        <v>157</v>
      </c>
      <c r="C92" s="9" t="s">
        <v>158</v>
      </c>
      <c r="D92" s="9" t="s">
        <v>159</v>
      </c>
      <c r="E92" s="383" t="s">
        <v>56</v>
      </c>
      <c r="F92" s="6"/>
      <c r="G92" s="375">
        <v>300</v>
      </c>
      <c r="H92" s="375"/>
      <c r="I92" s="375"/>
      <c r="J92" s="395">
        <f t="shared" si="1"/>
        <v>286703.59</v>
      </c>
    </row>
    <row r="93" ht="18" customHeight="1" spans="1:10">
      <c r="A93" s="374">
        <v>87</v>
      </c>
      <c r="B93" s="9" t="s">
        <v>160</v>
      </c>
      <c r="C93" s="9" t="s">
        <v>161</v>
      </c>
      <c r="D93" s="9" t="s">
        <v>162</v>
      </c>
      <c r="E93" s="383" t="s">
        <v>56</v>
      </c>
      <c r="F93" s="6"/>
      <c r="G93" s="375">
        <v>1000</v>
      </c>
      <c r="H93" s="375"/>
      <c r="I93" s="375"/>
      <c r="J93" s="395">
        <f t="shared" si="1"/>
        <v>287703.59</v>
      </c>
    </row>
    <row r="94" ht="18" customHeight="1" spans="1:10">
      <c r="A94" s="374">
        <v>88</v>
      </c>
      <c r="B94" s="9" t="s">
        <v>163</v>
      </c>
      <c r="C94" s="9"/>
      <c r="D94" s="382" t="s">
        <v>25</v>
      </c>
      <c r="E94" s="379"/>
      <c r="F94" s="380"/>
      <c r="G94" s="375"/>
      <c r="H94" s="375"/>
      <c r="I94" s="375">
        <v>3</v>
      </c>
      <c r="J94" s="395">
        <f t="shared" si="1"/>
        <v>287700.59</v>
      </c>
    </row>
    <row r="95" ht="18" customHeight="1" spans="1:10">
      <c r="A95" s="374">
        <v>89</v>
      </c>
      <c r="B95" s="9" t="s">
        <v>164</v>
      </c>
      <c r="C95" s="9"/>
      <c r="D95" s="379" t="s">
        <v>165</v>
      </c>
      <c r="E95" s="379"/>
      <c r="F95" s="380"/>
      <c r="G95" s="375"/>
      <c r="H95" s="375"/>
      <c r="I95" s="375">
        <v>15000</v>
      </c>
      <c r="J95" s="395">
        <f t="shared" si="1"/>
        <v>272700.59</v>
      </c>
    </row>
    <row r="96" ht="18" customHeight="1" spans="1:10">
      <c r="A96" s="374">
        <v>90</v>
      </c>
      <c r="B96" s="9" t="s">
        <v>166</v>
      </c>
      <c r="C96" s="9"/>
      <c r="D96" s="382" t="s">
        <v>25</v>
      </c>
      <c r="E96" s="379"/>
      <c r="F96" s="380"/>
      <c r="G96" s="375"/>
      <c r="H96" s="375"/>
      <c r="I96" s="375">
        <v>3</v>
      </c>
      <c r="J96" s="395">
        <f t="shared" si="1"/>
        <v>272697.59</v>
      </c>
    </row>
    <row r="97" ht="18" customHeight="1" spans="1:10">
      <c r="A97" s="374">
        <v>91</v>
      </c>
      <c r="B97" s="9" t="s">
        <v>167</v>
      </c>
      <c r="C97" s="9"/>
      <c r="D97" s="379" t="s">
        <v>168</v>
      </c>
      <c r="E97" s="379"/>
      <c r="F97" s="380"/>
      <c r="G97" s="375"/>
      <c r="H97" s="375"/>
      <c r="I97" s="375">
        <v>10000</v>
      </c>
      <c r="J97" s="395">
        <f t="shared" si="1"/>
        <v>262697.59</v>
      </c>
    </row>
    <row r="98" ht="18" customHeight="1" spans="1:10">
      <c r="A98" s="374">
        <v>92</v>
      </c>
      <c r="B98" s="9" t="s">
        <v>169</v>
      </c>
      <c r="C98" s="9"/>
      <c r="D98" s="384" t="s">
        <v>94</v>
      </c>
      <c r="E98" s="385"/>
      <c r="F98" s="386"/>
      <c r="G98" s="375"/>
      <c r="H98" s="375"/>
      <c r="I98" s="375">
        <v>5000</v>
      </c>
      <c r="J98" s="395">
        <f t="shared" si="1"/>
        <v>257697.59</v>
      </c>
    </row>
    <row r="99" ht="52.5" customHeight="1" spans="1:10">
      <c r="A99" s="398"/>
      <c r="B99" s="399"/>
      <c r="C99" s="400"/>
      <c r="D99" s="401"/>
      <c r="E99" s="402" t="s">
        <v>170</v>
      </c>
      <c r="F99" s="402" t="s">
        <v>171</v>
      </c>
      <c r="G99" s="403" t="s">
        <v>9</v>
      </c>
      <c r="H99" s="404" t="s">
        <v>10</v>
      </c>
      <c r="I99" s="509" t="s">
        <v>11</v>
      </c>
      <c r="J99" s="510" t="s">
        <v>12</v>
      </c>
    </row>
    <row r="100" ht="30" customHeight="1" spans="1:10">
      <c r="A100" s="405"/>
      <c r="B100" s="399"/>
      <c r="C100" s="406"/>
      <c r="D100" s="407" t="s">
        <v>172</v>
      </c>
      <c r="E100" s="408">
        <f>F122+J122</f>
        <v>689.04</v>
      </c>
      <c r="F100" s="409">
        <v>448953.93</v>
      </c>
      <c r="G100" s="410">
        <f>SUM(G7:G99)</f>
        <v>23639.66</v>
      </c>
      <c r="H100" s="411">
        <f>SUM(H6:H99)</f>
        <v>9273</v>
      </c>
      <c r="I100" s="511">
        <f>SUM(I7:I99)</f>
        <v>224169</v>
      </c>
      <c r="J100" s="512">
        <f>F100+G100+H100-I100</f>
        <v>257697.59</v>
      </c>
    </row>
    <row r="101" ht="30" customHeight="1" spans="1:10">
      <c r="A101" s="412"/>
      <c r="B101" s="413"/>
      <c r="C101" s="414" t="s">
        <v>173</v>
      </c>
      <c r="D101" s="415"/>
      <c r="E101" s="416"/>
      <c r="F101" s="417" t="s">
        <v>174</v>
      </c>
      <c r="G101" s="418"/>
      <c r="H101" s="418"/>
      <c r="I101" s="513"/>
      <c r="J101" s="514">
        <f>E100+J100</f>
        <v>258386.63</v>
      </c>
    </row>
    <row r="102" ht="30" customHeight="1" spans="1:10">
      <c r="A102" s="419"/>
      <c r="B102" s="420"/>
      <c r="C102" s="421"/>
      <c r="D102" s="422"/>
      <c r="E102" s="423"/>
      <c r="F102" s="424" t="s">
        <v>175</v>
      </c>
      <c r="G102" s="425"/>
      <c r="H102" s="425"/>
      <c r="I102" s="515"/>
      <c r="J102" s="516">
        <f>求助者善款发放安排!J58</f>
        <v>250000</v>
      </c>
    </row>
    <row r="103" ht="30" customHeight="1" spans="1:10">
      <c r="A103" s="419"/>
      <c r="B103" s="420"/>
      <c r="C103" s="421"/>
      <c r="D103" s="422"/>
      <c r="E103" s="423"/>
      <c r="F103" s="424" t="s">
        <v>176</v>
      </c>
      <c r="G103" s="425"/>
      <c r="H103" s="425"/>
      <c r="I103" s="515"/>
      <c r="J103" s="516">
        <f>理事会基金!D64</f>
        <v>2056</v>
      </c>
    </row>
    <row r="104" ht="35.25" customHeight="1" spans="1:10">
      <c r="A104" s="426"/>
      <c r="B104" s="427"/>
      <c r="C104" s="428"/>
      <c r="D104" s="429"/>
      <c r="E104" s="430"/>
      <c r="F104" s="431" t="s">
        <v>177</v>
      </c>
      <c r="G104" s="432"/>
      <c r="H104" s="432"/>
      <c r="I104" s="517"/>
      <c r="J104" s="518">
        <f>SUM(J101:J103)</f>
        <v>510442.63</v>
      </c>
    </row>
    <row r="105" ht="30" customHeight="1" spans="1:10">
      <c r="A105" s="433"/>
      <c r="B105" s="434"/>
      <c r="C105" s="435" t="s">
        <v>178</v>
      </c>
      <c r="D105" s="436"/>
      <c r="E105" s="435" t="s">
        <v>179</v>
      </c>
      <c r="F105" s="436"/>
      <c r="G105" s="437" t="s">
        <v>180</v>
      </c>
      <c r="H105" s="438"/>
      <c r="I105" s="519" t="s">
        <v>181</v>
      </c>
      <c r="J105" s="520">
        <f>公帐收支明细!F48</f>
        <v>10195.63</v>
      </c>
    </row>
    <row r="106" ht="30" customHeight="1" spans="1:10">
      <c r="A106" s="439"/>
      <c r="B106" s="440"/>
      <c r="C106" s="441"/>
      <c r="D106" s="442"/>
      <c r="E106" s="441"/>
      <c r="F106" s="442"/>
      <c r="G106" s="443" t="s">
        <v>182</v>
      </c>
      <c r="H106" s="444"/>
      <c r="I106" s="521" t="s">
        <v>183</v>
      </c>
      <c r="J106" s="522">
        <f>H138</f>
        <v>372292.71</v>
      </c>
    </row>
    <row r="107" ht="30" customHeight="1" spans="1:10">
      <c r="A107" s="445"/>
      <c r="B107" s="446"/>
      <c r="C107" s="447"/>
      <c r="D107" s="448"/>
      <c r="E107" s="447"/>
      <c r="F107" s="448"/>
      <c r="G107" s="449"/>
      <c r="H107" s="450"/>
      <c r="I107" s="523" t="s">
        <v>181</v>
      </c>
      <c r="J107" s="524">
        <f>J104-J105-J106</f>
        <v>127954.29</v>
      </c>
    </row>
    <row r="108" ht="20.25" customHeight="1" spans="1:11">
      <c r="A108" s="451"/>
      <c r="B108" s="452" t="s">
        <v>184</v>
      </c>
      <c r="C108" s="452"/>
      <c r="D108" s="452"/>
      <c r="E108" s="452"/>
      <c r="F108" s="452"/>
      <c r="G108" s="452"/>
      <c r="H108" s="452"/>
      <c r="I108" s="452"/>
      <c r="J108" s="452"/>
      <c r="K108" s="452"/>
    </row>
    <row r="109" ht="21" customHeight="1" spans="1:10">
      <c r="A109" s="451"/>
      <c r="B109" s="453" t="s">
        <v>185</v>
      </c>
      <c r="C109" s="453"/>
      <c r="D109" s="453"/>
      <c r="E109" s="453"/>
      <c r="F109" s="453"/>
      <c r="G109" s="453"/>
      <c r="H109" s="453"/>
      <c r="I109" s="453"/>
      <c r="J109" s="525"/>
    </row>
    <row r="110" ht="21" customHeight="1" spans="1:10">
      <c r="A110" s="451"/>
      <c r="B110" s="453"/>
      <c r="C110" s="453"/>
      <c r="D110" s="453"/>
      <c r="E110" s="453"/>
      <c r="F110" s="453"/>
      <c r="G110" s="453"/>
      <c r="H110" s="453"/>
      <c r="I110" s="453"/>
      <c r="J110" s="525"/>
    </row>
    <row r="111" ht="15" customHeight="1" spans="1:10">
      <c r="A111" s="451"/>
      <c r="B111" s="454"/>
      <c r="C111" s="454"/>
      <c r="D111" s="454"/>
      <c r="E111" s="454"/>
      <c r="F111" s="454"/>
      <c r="G111" s="454"/>
      <c r="H111" s="454"/>
      <c r="I111" s="454"/>
      <c r="J111" s="526"/>
    </row>
    <row r="112" ht="16.5" customHeight="1" spans="1:10">
      <c r="A112" s="451"/>
      <c r="B112" s="454"/>
      <c r="C112" s="455"/>
      <c r="D112" s="455"/>
      <c r="E112" s="455"/>
      <c r="F112" s="454"/>
      <c r="G112" s="455"/>
      <c r="H112" s="454"/>
      <c r="I112" s="454"/>
      <c r="J112" s="526"/>
    </row>
    <row r="113" ht="30" customHeight="1" spans="1:10">
      <c r="A113" s="456" t="s">
        <v>186</v>
      </c>
      <c r="B113" s="457"/>
      <c r="C113" s="457"/>
      <c r="D113" s="457"/>
      <c r="E113" s="457"/>
      <c r="F113" s="457"/>
      <c r="G113" s="458" t="s">
        <v>187</v>
      </c>
      <c r="H113" s="458"/>
      <c r="I113" s="458"/>
      <c r="J113" s="526"/>
    </row>
    <row r="114" ht="23.1" customHeight="1" spans="1:10">
      <c r="A114" s="459" t="s">
        <v>188</v>
      </c>
      <c r="B114" s="460" t="s">
        <v>189</v>
      </c>
      <c r="C114" s="460" t="s">
        <v>190</v>
      </c>
      <c r="D114" s="460" t="s">
        <v>191</v>
      </c>
      <c r="E114" s="460"/>
      <c r="F114" s="461">
        <v>225.45</v>
      </c>
      <c r="G114" s="462" t="s">
        <v>192</v>
      </c>
      <c r="H114" s="463"/>
      <c r="I114" s="527"/>
      <c r="J114" s="528"/>
    </row>
    <row r="115" ht="23.1" customHeight="1" spans="1:10">
      <c r="A115" s="464"/>
      <c r="B115" s="465" t="s">
        <v>189</v>
      </c>
      <c r="C115" s="465" t="s">
        <v>193</v>
      </c>
      <c r="D115" s="465" t="s">
        <v>191</v>
      </c>
      <c r="E115" s="465"/>
      <c r="F115" s="466"/>
      <c r="G115" s="467"/>
      <c r="H115" s="468"/>
      <c r="I115" s="527"/>
      <c r="J115" s="529"/>
    </row>
    <row r="116" ht="23.1" customHeight="1" spans="1:10">
      <c r="A116" s="464"/>
      <c r="B116" s="465" t="s">
        <v>194</v>
      </c>
      <c r="C116" s="465" t="s">
        <v>190</v>
      </c>
      <c r="D116" s="465" t="s">
        <v>195</v>
      </c>
      <c r="E116" s="465"/>
      <c r="F116" s="466">
        <v>202.58</v>
      </c>
      <c r="G116" s="467"/>
      <c r="H116" s="468"/>
      <c r="I116" s="527"/>
      <c r="J116" s="529"/>
    </row>
    <row r="117" ht="23.1" customHeight="1" spans="1:10">
      <c r="A117" s="464"/>
      <c r="B117" s="465" t="s">
        <v>194</v>
      </c>
      <c r="C117" s="465" t="s">
        <v>193</v>
      </c>
      <c r="D117" s="465" t="s">
        <v>195</v>
      </c>
      <c r="E117" s="465"/>
      <c r="F117" s="466"/>
      <c r="G117" s="467"/>
      <c r="H117" s="468"/>
      <c r="I117" s="527"/>
      <c r="J117" s="529"/>
    </row>
    <row r="118" ht="23.1" customHeight="1" spans="1:10">
      <c r="A118" s="464"/>
      <c r="B118" s="465" t="s">
        <v>196</v>
      </c>
      <c r="C118" s="465" t="s">
        <v>190</v>
      </c>
      <c r="D118" s="465" t="s">
        <v>197</v>
      </c>
      <c r="E118" s="465"/>
      <c r="F118" s="466">
        <v>140.21</v>
      </c>
      <c r="G118" s="467"/>
      <c r="H118" s="469"/>
      <c r="I118" s="530"/>
      <c r="J118" s="529"/>
    </row>
    <row r="119" ht="23.1" customHeight="1" spans="1:10">
      <c r="A119" s="464"/>
      <c r="B119" s="465" t="s">
        <v>196</v>
      </c>
      <c r="C119" s="465" t="s">
        <v>193</v>
      </c>
      <c r="D119" s="465" t="s">
        <v>197</v>
      </c>
      <c r="E119" s="465"/>
      <c r="F119" s="466"/>
      <c r="G119" s="467"/>
      <c r="H119" s="469"/>
      <c r="I119" s="530"/>
      <c r="J119" s="529"/>
    </row>
    <row r="120" ht="23.1" customHeight="1" spans="1:10">
      <c r="A120" s="464"/>
      <c r="B120" s="465" t="s">
        <v>198</v>
      </c>
      <c r="C120" s="465" t="s">
        <v>190</v>
      </c>
      <c r="D120" s="465" t="s">
        <v>199</v>
      </c>
      <c r="E120" s="465"/>
      <c r="F120" s="466">
        <v>120.8</v>
      </c>
      <c r="G120" s="467"/>
      <c r="H120" s="469"/>
      <c r="I120" s="530"/>
      <c r="J120" s="529"/>
    </row>
    <row r="121" ht="23.1" customHeight="1" spans="1:10">
      <c r="A121" s="464"/>
      <c r="B121" s="470" t="s">
        <v>198</v>
      </c>
      <c r="C121" s="465" t="s">
        <v>193</v>
      </c>
      <c r="D121" s="465" t="s">
        <v>199</v>
      </c>
      <c r="E121" s="465"/>
      <c r="F121" s="466"/>
      <c r="G121" s="467"/>
      <c r="H121" s="469"/>
      <c r="I121" s="530"/>
      <c r="J121" s="529"/>
    </row>
    <row r="122" ht="23.1" customHeight="1" spans="1:10">
      <c r="A122" s="471"/>
      <c r="B122" s="472"/>
      <c r="C122" s="473"/>
      <c r="D122" s="473"/>
      <c r="E122" s="474" t="s">
        <v>200</v>
      </c>
      <c r="F122" s="475">
        <f>SUM(F114:F121)</f>
        <v>689.04</v>
      </c>
      <c r="G122" s="476"/>
      <c r="H122" s="477"/>
      <c r="I122" s="531" t="s">
        <v>201</v>
      </c>
      <c r="J122" s="532">
        <f>SUM(J114:J121)</f>
        <v>0</v>
      </c>
    </row>
    <row r="123" ht="23.1" customHeight="1" spans="1:9">
      <c r="A123" s="478"/>
      <c r="B123" s="299"/>
      <c r="C123" s="479"/>
      <c r="D123" s="479"/>
      <c r="E123" s="479"/>
      <c r="F123" s="480"/>
      <c r="G123" s="131"/>
      <c r="H123" s="118"/>
      <c r="I123" s="118"/>
    </row>
    <row r="124" s="120" customFormat="1" ht="28.5" customHeight="1" spans="1:9">
      <c r="A124" s="481" t="s">
        <v>202</v>
      </c>
      <c r="B124" s="481"/>
      <c r="C124" s="481"/>
      <c r="D124" s="481"/>
      <c r="E124" s="481"/>
      <c r="F124" s="481"/>
      <c r="G124" s="482" t="s">
        <v>187</v>
      </c>
      <c r="H124" s="482"/>
      <c r="I124" s="482"/>
    </row>
    <row r="125" ht="23.1" customHeight="1" spans="1:9">
      <c r="A125" s="483" t="s">
        <v>203</v>
      </c>
      <c r="B125" s="484" t="s">
        <v>204</v>
      </c>
      <c r="C125" s="485" t="s">
        <v>205</v>
      </c>
      <c r="D125" s="486">
        <v>100000</v>
      </c>
      <c r="E125" s="487" t="s">
        <v>206</v>
      </c>
      <c r="F125" s="488" t="s">
        <v>207</v>
      </c>
      <c r="G125" s="489" t="s">
        <v>208</v>
      </c>
      <c r="H125" s="490">
        <v>101750</v>
      </c>
      <c r="I125" s="533" t="s">
        <v>206</v>
      </c>
    </row>
    <row r="126" ht="23.1" customHeight="1" spans="1:9">
      <c r="A126" s="491"/>
      <c r="B126" s="492" t="s">
        <v>204</v>
      </c>
      <c r="C126" s="493" t="s">
        <v>205</v>
      </c>
      <c r="D126" s="493">
        <v>100000</v>
      </c>
      <c r="E126" s="494" t="s">
        <v>206</v>
      </c>
      <c r="F126" s="492" t="s">
        <v>207</v>
      </c>
      <c r="G126" s="495" t="s">
        <v>208</v>
      </c>
      <c r="H126" s="493">
        <v>101750</v>
      </c>
      <c r="I126" s="534" t="s">
        <v>206</v>
      </c>
    </row>
    <row r="127" ht="23.1" customHeight="1" spans="1:9">
      <c r="A127" s="491"/>
      <c r="B127" s="496" t="s">
        <v>204</v>
      </c>
      <c r="C127" s="497" t="s">
        <v>205</v>
      </c>
      <c r="D127" s="497">
        <v>150000</v>
      </c>
      <c r="E127" s="498" t="s">
        <v>206</v>
      </c>
      <c r="F127" s="499" t="s">
        <v>207</v>
      </c>
      <c r="G127" s="500" t="s">
        <v>208</v>
      </c>
      <c r="H127" s="501">
        <v>152625</v>
      </c>
      <c r="I127" s="535" t="s">
        <v>206</v>
      </c>
    </row>
    <row r="128" ht="23.1" customHeight="1" spans="1:9">
      <c r="A128" s="491"/>
      <c r="B128" s="502" t="s">
        <v>209</v>
      </c>
      <c r="C128" s="503" t="s">
        <v>205</v>
      </c>
      <c r="D128" s="504">
        <v>200000</v>
      </c>
      <c r="E128" s="505" t="s">
        <v>210</v>
      </c>
      <c r="F128" s="506" t="s">
        <v>211</v>
      </c>
      <c r="G128" s="507" t="s">
        <v>208</v>
      </c>
      <c r="H128" s="508">
        <v>203900</v>
      </c>
      <c r="I128" s="536" t="s">
        <v>210</v>
      </c>
    </row>
    <row r="129" ht="23.1" customHeight="1" spans="1:9">
      <c r="A129" s="491"/>
      <c r="B129" s="537"/>
      <c r="C129" s="538"/>
      <c r="D129" s="539"/>
      <c r="E129" s="540"/>
      <c r="F129" s="541" t="s">
        <v>212</v>
      </c>
      <c r="G129" s="542" t="s">
        <v>208</v>
      </c>
      <c r="H129" s="543">
        <v>103530.63</v>
      </c>
      <c r="I129" s="581" t="s">
        <v>206</v>
      </c>
    </row>
    <row r="130" ht="23.1" customHeight="1" spans="1:9">
      <c r="A130" s="491"/>
      <c r="B130" s="544"/>
      <c r="C130" s="545"/>
      <c r="D130" s="546"/>
      <c r="E130" s="547"/>
      <c r="F130" s="548" t="s">
        <v>212</v>
      </c>
      <c r="G130" s="549" t="s">
        <v>208</v>
      </c>
      <c r="H130" s="550">
        <v>103530.63</v>
      </c>
      <c r="I130" s="582" t="s">
        <v>206</v>
      </c>
    </row>
    <row r="131" ht="23.1" customHeight="1" spans="1:9">
      <c r="A131" s="491"/>
      <c r="B131" s="551"/>
      <c r="C131" s="552"/>
      <c r="D131" s="553"/>
      <c r="E131" s="547"/>
      <c r="F131" s="554" t="s">
        <v>212</v>
      </c>
      <c r="G131" s="555" t="s">
        <v>208</v>
      </c>
      <c r="H131" s="556">
        <v>155295.94</v>
      </c>
      <c r="I131" s="583" t="s">
        <v>206</v>
      </c>
    </row>
    <row r="132" ht="30" customHeight="1" spans="1:9">
      <c r="A132" s="557"/>
      <c r="B132" s="558"/>
      <c r="C132" s="559"/>
      <c r="D132" s="560" t="s">
        <v>213</v>
      </c>
      <c r="E132" s="560"/>
      <c r="F132" s="560"/>
      <c r="G132" s="560"/>
      <c r="H132" s="561">
        <f>SUM(H128:H131)</f>
        <v>566257.2</v>
      </c>
      <c r="I132" s="584"/>
    </row>
    <row r="133" ht="24.9" customHeight="1" spans="1:10">
      <c r="A133" s="557"/>
      <c r="B133" s="562" t="s">
        <v>214</v>
      </c>
      <c r="C133" s="563" t="s">
        <v>208</v>
      </c>
      <c r="D133" s="564">
        <v>105342.41</v>
      </c>
      <c r="E133" s="565" t="s">
        <v>206</v>
      </c>
      <c r="F133" s="566" t="s">
        <v>215</v>
      </c>
      <c r="G133" s="566" t="s">
        <v>216</v>
      </c>
      <c r="H133" s="564">
        <v>107331.49</v>
      </c>
      <c r="I133" s="585"/>
      <c r="J133" s="123"/>
    </row>
    <row r="134" ht="24.9" customHeight="1" spans="1:10">
      <c r="A134" s="557"/>
      <c r="B134" s="562" t="s">
        <v>214</v>
      </c>
      <c r="C134" s="563" t="s">
        <v>208</v>
      </c>
      <c r="D134" s="564">
        <v>105342.41</v>
      </c>
      <c r="E134" s="565" t="s">
        <v>206</v>
      </c>
      <c r="F134" s="566" t="s">
        <v>217</v>
      </c>
      <c r="G134" s="566" t="s">
        <v>216</v>
      </c>
      <c r="H134" s="564">
        <v>105575.04</v>
      </c>
      <c r="I134" s="586"/>
      <c r="J134" s="123"/>
    </row>
    <row r="135" s="120" customFormat="1" ht="16.8" customHeight="1" spans="1:10">
      <c r="A135" s="567"/>
      <c r="B135" s="568"/>
      <c r="C135" s="569"/>
      <c r="D135" s="570"/>
      <c r="E135" s="545"/>
      <c r="F135" s="571"/>
      <c r="G135" s="571"/>
      <c r="H135" s="570"/>
      <c r="I135" s="587"/>
      <c r="J135" s="118"/>
    </row>
    <row r="136" ht="28.2" customHeight="1" spans="2:9">
      <c r="B136" s="572" t="s">
        <v>218</v>
      </c>
      <c r="C136" s="573" t="s">
        <v>208</v>
      </c>
      <c r="D136" s="574">
        <v>207876.05</v>
      </c>
      <c r="E136" s="542" t="s">
        <v>210</v>
      </c>
      <c r="F136" s="575" t="s">
        <v>219</v>
      </c>
      <c r="G136" s="575" t="s">
        <v>208</v>
      </c>
      <c r="H136" s="576">
        <v>211513.88</v>
      </c>
      <c r="I136" s="588"/>
    </row>
    <row r="137" ht="26.4" customHeight="1" spans="2:9">
      <c r="B137" s="572" t="s">
        <v>214</v>
      </c>
      <c r="C137" s="573" t="s">
        <v>208</v>
      </c>
      <c r="D137" s="574">
        <v>158013.6</v>
      </c>
      <c r="E137" s="542" t="s">
        <v>206</v>
      </c>
      <c r="F137" s="575" t="s">
        <v>220</v>
      </c>
      <c r="G137" s="575" t="s">
        <v>208</v>
      </c>
      <c r="H137" s="576">
        <v>160778.83</v>
      </c>
      <c r="I137" s="588"/>
    </row>
    <row r="138" ht="29.4" customHeight="1" spans="2:9">
      <c r="B138" s="577"/>
      <c r="C138" s="578"/>
      <c r="D138" s="579" t="s">
        <v>221</v>
      </c>
      <c r="E138" s="579"/>
      <c r="F138" s="579"/>
      <c r="G138" s="579"/>
      <c r="H138" s="580">
        <f>SUM(H136:H137)</f>
        <v>372292.71</v>
      </c>
      <c r="I138" s="589"/>
    </row>
  </sheetData>
  <mergeCells count="71">
    <mergeCell ref="B4:C4"/>
    <mergeCell ref="D4:I4"/>
    <mergeCell ref="B6:F6"/>
    <mergeCell ref="D13:F13"/>
    <mergeCell ref="D14:F14"/>
    <mergeCell ref="D15:F15"/>
    <mergeCell ref="D19:F19"/>
    <mergeCell ref="D20:F20"/>
    <mergeCell ref="D21:F21"/>
    <mergeCell ref="D22:F22"/>
    <mergeCell ref="D23:F23"/>
    <mergeCell ref="D24:F24"/>
    <mergeCell ref="D28:F28"/>
    <mergeCell ref="D38:F38"/>
    <mergeCell ref="D39:F39"/>
    <mergeCell ref="D48:F48"/>
    <mergeCell ref="D51:F51"/>
    <mergeCell ref="D60:F60"/>
    <mergeCell ref="D65:F65"/>
    <mergeCell ref="D66:F66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84:F84"/>
    <mergeCell ref="D85:F85"/>
    <mergeCell ref="D87:F87"/>
    <mergeCell ref="D89:F89"/>
    <mergeCell ref="D94:F94"/>
    <mergeCell ref="D95:F95"/>
    <mergeCell ref="D96:F96"/>
    <mergeCell ref="D97:F97"/>
    <mergeCell ref="D98:F98"/>
    <mergeCell ref="F101:I101"/>
    <mergeCell ref="F102:I102"/>
    <mergeCell ref="F103:I103"/>
    <mergeCell ref="F104:I104"/>
    <mergeCell ref="G105:H105"/>
    <mergeCell ref="B108:K108"/>
    <mergeCell ref="B109:I109"/>
    <mergeCell ref="A113:F113"/>
    <mergeCell ref="G113:I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A124:F124"/>
    <mergeCell ref="G124:I124"/>
    <mergeCell ref="D132:G132"/>
    <mergeCell ref="D138:G138"/>
    <mergeCell ref="A101:A104"/>
    <mergeCell ref="A105:A107"/>
    <mergeCell ref="A114:A121"/>
    <mergeCell ref="A125:A134"/>
    <mergeCell ref="B101:B104"/>
    <mergeCell ref="B105:B107"/>
    <mergeCell ref="G114:G121"/>
    <mergeCell ref="A1:J3"/>
    <mergeCell ref="C101:E104"/>
    <mergeCell ref="G106:H107"/>
    <mergeCell ref="C105:D107"/>
    <mergeCell ref="E105:F10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zoomScale="110" zoomScaleNormal="110" topLeftCell="A28" workbookViewId="0">
      <selection activeCell="D37" sqref="D37"/>
    </sheetView>
  </sheetViews>
  <sheetFormatPr defaultColWidth="10" defaultRowHeight="13.5"/>
  <cols>
    <col min="2" max="2" width="14.775" customWidth="1"/>
    <col min="3" max="3" width="17.4416666666667" customWidth="1"/>
    <col min="4" max="4" width="17" customWidth="1"/>
    <col min="5" max="5" width="16.3333333333333" customWidth="1"/>
    <col min="6" max="6" width="17.775" customWidth="1"/>
    <col min="7" max="7" width="19.4416666666667" customWidth="1"/>
    <col min="8" max="8" width="14.1083333333333" customWidth="1"/>
    <col min="9" max="9" width="16.6666666666667" customWidth="1"/>
    <col min="10" max="10" width="17.6666666666667" customWidth="1"/>
  </cols>
  <sheetData>
    <row r="1" ht="26.25" customHeight="1" spans="1:10">
      <c r="A1" s="218" t="s">
        <v>222</v>
      </c>
      <c r="B1" s="219"/>
      <c r="C1" s="219"/>
      <c r="D1" s="219"/>
      <c r="E1" s="219"/>
      <c r="F1" s="219"/>
      <c r="G1" s="219"/>
      <c r="H1" s="219"/>
      <c r="I1" s="219"/>
      <c r="J1" s="219"/>
    </row>
    <row r="2" ht="21.75" customHeight="1" spans="1:10">
      <c r="A2" s="220"/>
      <c r="B2" s="221"/>
      <c r="C2" s="221"/>
      <c r="D2" s="221"/>
      <c r="E2" s="221"/>
      <c r="F2" s="221"/>
      <c r="G2" s="221"/>
      <c r="H2" s="221"/>
      <c r="I2" s="221"/>
      <c r="J2" s="221"/>
    </row>
    <row r="3" ht="21.75" customHeight="1" spans="1:10">
      <c r="A3" s="222"/>
      <c r="B3" s="223"/>
      <c r="C3" s="223"/>
      <c r="D3" s="223"/>
      <c r="E3" s="223"/>
      <c r="F3" s="222"/>
      <c r="G3" s="222"/>
      <c r="H3" s="222"/>
      <c r="I3" s="222"/>
      <c r="J3" s="222"/>
    </row>
    <row r="4" spans="2:10">
      <c r="B4" s="224" t="s">
        <v>223</v>
      </c>
      <c r="C4" s="224"/>
      <c r="D4" s="224"/>
      <c r="E4" s="224"/>
      <c r="F4" s="224"/>
      <c r="G4" s="224"/>
      <c r="H4" s="224"/>
      <c r="I4" s="224"/>
      <c r="J4" s="224"/>
    </row>
    <row r="5" ht="18" customHeight="1" spans="1:10">
      <c r="A5" s="225"/>
      <c r="B5" s="224"/>
      <c r="C5" s="224"/>
      <c r="D5" s="224"/>
      <c r="E5" s="224"/>
      <c r="F5" s="224"/>
      <c r="G5" s="224"/>
      <c r="H5" s="224"/>
      <c r="I5" s="224"/>
      <c r="J5" s="224"/>
    </row>
    <row r="6" ht="31.5" customHeight="1" spans="1:11">
      <c r="A6" s="226" t="s">
        <v>224</v>
      </c>
      <c r="B6" s="227" t="s">
        <v>225</v>
      </c>
      <c r="C6" s="228" t="s">
        <v>226</v>
      </c>
      <c r="D6" s="228" t="s">
        <v>227</v>
      </c>
      <c r="E6" s="228" t="s">
        <v>228</v>
      </c>
      <c r="F6" s="229" t="s">
        <v>229</v>
      </c>
      <c r="G6" s="230" t="s">
        <v>230</v>
      </c>
      <c r="H6" s="228" t="s">
        <v>231</v>
      </c>
      <c r="I6" s="228"/>
      <c r="J6" s="228"/>
      <c r="K6" s="323"/>
    </row>
    <row r="7" ht="17.1" customHeight="1" spans="1:11">
      <c r="A7" s="231">
        <v>1</v>
      </c>
      <c r="B7" s="232" t="s">
        <v>232</v>
      </c>
      <c r="C7" s="233">
        <v>86012.94</v>
      </c>
      <c r="D7" s="233">
        <v>5512.94</v>
      </c>
      <c r="E7" s="233" t="s">
        <v>233</v>
      </c>
      <c r="F7" s="233">
        <v>3500</v>
      </c>
      <c r="G7" s="234">
        <v>24</v>
      </c>
      <c r="H7" s="235" t="s">
        <v>234</v>
      </c>
      <c r="I7" s="235"/>
      <c r="J7" s="235"/>
      <c r="K7" s="324" t="s">
        <v>235</v>
      </c>
    </row>
    <row r="8" ht="17.1" customHeight="1" spans="1:11">
      <c r="A8" s="231">
        <v>2</v>
      </c>
      <c r="B8" s="232" t="s">
        <v>236</v>
      </c>
      <c r="C8" s="233">
        <v>70832.88</v>
      </c>
      <c r="D8" s="233">
        <v>4332.88</v>
      </c>
      <c r="E8" s="233" t="s">
        <v>237</v>
      </c>
      <c r="F8" s="233">
        <v>3500</v>
      </c>
      <c r="G8" s="234">
        <v>20</v>
      </c>
      <c r="H8" s="235" t="s">
        <v>234</v>
      </c>
      <c r="I8" s="235"/>
      <c r="J8" s="235"/>
      <c r="K8" s="324" t="s">
        <v>235</v>
      </c>
    </row>
    <row r="9" ht="17.1" customHeight="1" spans="1:11">
      <c r="A9" s="231">
        <v>3</v>
      </c>
      <c r="B9" s="232" t="s">
        <v>238</v>
      </c>
      <c r="C9" s="233">
        <v>67330.7</v>
      </c>
      <c r="D9" s="233">
        <v>10477.06</v>
      </c>
      <c r="E9" s="233" t="s">
        <v>239</v>
      </c>
      <c r="F9" s="233">
        <v>3500</v>
      </c>
      <c r="G9" s="234">
        <v>17</v>
      </c>
      <c r="H9" s="235" t="s">
        <v>240</v>
      </c>
      <c r="I9" s="235"/>
      <c r="J9" s="235"/>
      <c r="K9" s="324" t="s">
        <v>235</v>
      </c>
    </row>
    <row r="10" ht="34.5" customHeight="1" spans="1:11">
      <c r="A10" s="231">
        <v>4</v>
      </c>
      <c r="B10" s="236" t="s">
        <v>241</v>
      </c>
      <c r="C10" s="237">
        <v>80000</v>
      </c>
      <c r="D10" s="237">
        <v>15000</v>
      </c>
      <c r="E10" s="237" t="s">
        <v>242</v>
      </c>
      <c r="F10" s="238"/>
      <c r="G10" s="239">
        <v>8</v>
      </c>
      <c r="H10" s="240" t="s">
        <v>243</v>
      </c>
      <c r="I10" s="325"/>
      <c r="J10" s="326"/>
      <c r="K10" s="324"/>
    </row>
    <row r="11" ht="17.1" customHeight="1" spans="1:11">
      <c r="A11" s="231">
        <v>5</v>
      </c>
      <c r="B11" s="241" t="s">
        <v>244</v>
      </c>
      <c r="C11" s="238">
        <v>20000</v>
      </c>
      <c r="D11" s="238">
        <v>5000</v>
      </c>
      <c r="E11" s="237" t="s">
        <v>245</v>
      </c>
      <c r="F11" s="238">
        <v>3000</v>
      </c>
      <c r="G11" s="239">
        <v>6</v>
      </c>
      <c r="H11" s="242" t="s">
        <v>246</v>
      </c>
      <c r="I11" s="242"/>
      <c r="J11" s="242"/>
      <c r="K11" s="324" t="s">
        <v>235</v>
      </c>
    </row>
    <row r="12" ht="17.1" customHeight="1" spans="1:11">
      <c r="A12" s="231">
        <v>6</v>
      </c>
      <c r="B12" s="241" t="s">
        <v>247</v>
      </c>
      <c r="C12" s="243">
        <v>10000</v>
      </c>
      <c r="D12" s="243">
        <v>5000</v>
      </c>
      <c r="E12" s="237" t="s">
        <v>248</v>
      </c>
      <c r="F12" s="243"/>
      <c r="G12" s="239">
        <v>2</v>
      </c>
      <c r="H12" s="242" t="s">
        <v>249</v>
      </c>
      <c r="I12" s="242"/>
      <c r="J12" s="242"/>
      <c r="K12" s="324" t="s">
        <v>235</v>
      </c>
    </row>
    <row r="13" ht="17.1" customHeight="1" spans="1:11">
      <c r="A13" s="231">
        <v>7</v>
      </c>
      <c r="B13" s="241" t="s">
        <v>250</v>
      </c>
      <c r="C13" s="243">
        <v>15000</v>
      </c>
      <c r="D13" s="243">
        <v>1500</v>
      </c>
      <c r="E13" s="237"/>
      <c r="F13" s="243">
        <v>1500</v>
      </c>
      <c r="G13" s="239">
        <v>10</v>
      </c>
      <c r="H13" s="242"/>
      <c r="I13" s="242"/>
      <c r="J13" s="242"/>
      <c r="K13" s="324" t="s">
        <v>235</v>
      </c>
    </row>
    <row r="14" ht="17.1" customHeight="1" spans="1:11">
      <c r="A14" s="231">
        <v>8</v>
      </c>
      <c r="B14" s="241" t="s">
        <v>251</v>
      </c>
      <c r="C14" s="243">
        <v>61219</v>
      </c>
      <c r="D14" s="243">
        <v>30000</v>
      </c>
      <c r="E14" s="237" t="s">
        <v>252</v>
      </c>
      <c r="F14" s="243"/>
      <c r="G14" s="241"/>
      <c r="H14" s="242" t="s">
        <v>253</v>
      </c>
      <c r="I14" s="242"/>
      <c r="J14" s="242"/>
      <c r="K14" s="324" t="s">
        <v>235</v>
      </c>
    </row>
    <row r="15" ht="17.1" customHeight="1" spans="1:11">
      <c r="A15" s="231">
        <v>9</v>
      </c>
      <c r="B15" s="241" t="s">
        <v>254</v>
      </c>
      <c r="C15" s="243">
        <v>20000</v>
      </c>
      <c r="D15" s="243">
        <v>1000</v>
      </c>
      <c r="E15" s="237" t="s">
        <v>255</v>
      </c>
      <c r="F15" s="243">
        <v>1000</v>
      </c>
      <c r="G15" s="241">
        <v>20</v>
      </c>
      <c r="H15" s="244" t="s">
        <v>256</v>
      </c>
      <c r="I15" s="327"/>
      <c r="J15" s="328"/>
      <c r="K15" s="324" t="s">
        <v>235</v>
      </c>
    </row>
    <row r="16" ht="17.1" customHeight="1" spans="1:11">
      <c r="A16" s="231">
        <v>10</v>
      </c>
      <c r="B16" s="245" t="s">
        <v>257</v>
      </c>
      <c r="C16" s="243">
        <v>20000</v>
      </c>
      <c r="D16" s="243">
        <v>5000</v>
      </c>
      <c r="E16" s="246" t="s">
        <v>258</v>
      </c>
      <c r="F16" s="243"/>
      <c r="G16" s="241">
        <v>4</v>
      </c>
      <c r="H16" s="247" t="s">
        <v>259</v>
      </c>
      <c r="I16" s="329"/>
      <c r="J16" s="330"/>
      <c r="K16" s="324" t="s">
        <v>235</v>
      </c>
    </row>
    <row r="17" ht="17.1" customHeight="1" spans="1:11">
      <c r="A17" s="231">
        <v>11</v>
      </c>
      <c r="B17" s="241" t="s">
        <v>260</v>
      </c>
      <c r="C17" s="243">
        <v>338457.19</v>
      </c>
      <c r="D17" s="243">
        <v>58457.19</v>
      </c>
      <c r="E17" s="237" t="s">
        <v>261</v>
      </c>
      <c r="F17" s="243"/>
      <c r="G17" s="241"/>
      <c r="H17" s="244" t="s">
        <v>262</v>
      </c>
      <c r="I17" s="327"/>
      <c r="J17" s="328"/>
      <c r="K17" s="324"/>
    </row>
    <row r="18" ht="17.1" customHeight="1" spans="1:11">
      <c r="A18" s="231">
        <v>12</v>
      </c>
      <c r="B18" s="241" t="s">
        <v>263</v>
      </c>
      <c r="C18" s="243">
        <v>30000</v>
      </c>
      <c r="D18" s="243">
        <v>10000</v>
      </c>
      <c r="E18" s="237" t="s">
        <v>22</v>
      </c>
      <c r="F18" s="243"/>
      <c r="G18" s="241"/>
      <c r="H18" s="244" t="s">
        <v>264</v>
      </c>
      <c r="I18" s="327"/>
      <c r="J18" s="328"/>
      <c r="K18" s="324" t="s">
        <v>235</v>
      </c>
    </row>
    <row r="19" ht="17.1" customHeight="1" spans="1:11">
      <c r="A19" s="231">
        <v>13</v>
      </c>
      <c r="B19" s="241" t="s">
        <v>265</v>
      </c>
      <c r="C19" s="243">
        <v>20000</v>
      </c>
      <c r="D19" s="243">
        <v>5000</v>
      </c>
      <c r="E19" s="237" t="s">
        <v>57</v>
      </c>
      <c r="F19" s="243"/>
      <c r="G19" s="241"/>
      <c r="H19" s="244" t="s">
        <v>264</v>
      </c>
      <c r="I19" s="327"/>
      <c r="J19" s="328"/>
      <c r="K19" s="324"/>
    </row>
    <row r="20" ht="17.1" customHeight="1" spans="1:11">
      <c r="A20" s="231">
        <v>14</v>
      </c>
      <c r="B20" s="241" t="s">
        <v>266</v>
      </c>
      <c r="C20" s="243">
        <v>20000</v>
      </c>
      <c r="D20" s="243"/>
      <c r="E20" s="237"/>
      <c r="F20" s="243"/>
      <c r="G20" s="241"/>
      <c r="H20" s="244"/>
      <c r="I20" s="327"/>
      <c r="J20" s="328"/>
      <c r="K20" s="324"/>
    </row>
    <row r="21" ht="17.1" customHeight="1" spans="1:11">
      <c r="A21" s="231"/>
      <c r="B21" s="241"/>
      <c r="C21" s="243"/>
      <c r="D21" s="243"/>
      <c r="E21" s="237"/>
      <c r="F21" s="243"/>
      <c r="G21" s="241"/>
      <c r="H21" s="244"/>
      <c r="I21" s="327"/>
      <c r="J21" s="328"/>
      <c r="K21" s="324"/>
    </row>
    <row r="22" ht="17.1" customHeight="1" spans="1:11">
      <c r="A22" s="231"/>
      <c r="B22" s="241"/>
      <c r="C22" s="243"/>
      <c r="D22" s="243"/>
      <c r="E22" s="237"/>
      <c r="F22" s="243"/>
      <c r="G22" s="241"/>
      <c r="H22" s="244"/>
      <c r="I22" s="327"/>
      <c r="J22" s="328"/>
      <c r="K22" s="324"/>
    </row>
    <row r="23" ht="17.1" customHeight="1" spans="1:11">
      <c r="A23" s="248"/>
      <c r="B23" s="249"/>
      <c r="C23" s="250"/>
      <c r="D23" s="250"/>
      <c r="E23" s="251"/>
      <c r="F23" s="250"/>
      <c r="G23" s="249"/>
      <c r="H23" s="252"/>
      <c r="I23" s="331"/>
      <c r="J23" s="332"/>
      <c r="K23" s="333"/>
    </row>
    <row r="24" ht="17.1" customHeight="1" spans="1:11">
      <c r="A24" s="225"/>
      <c r="B24" s="225"/>
      <c r="C24" s="253"/>
      <c r="D24" s="253"/>
      <c r="E24" s="254"/>
      <c r="F24" s="255"/>
      <c r="G24" s="225"/>
      <c r="H24" s="256"/>
      <c r="I24" s="256"/>
      <c r="J24" s="256"/>
      <c r="K24" s="334"/>
    </row>
    <row r="25" ht="17.1" customHeight="1" spans="1:9">
      <c r="A25" s="225"/>
      <c r="B25" s="257" t="s">
        <v>267</v>
      </c>
      <c r="C25" s="257"/>
      <c r="D25" s="257"/>
      <c r="E25" s="257"/>
      <c r="F25" s="120"/>
      <c r="G25" s="258" t="s">
        <v>268</v>
      </c>
      <c r="H25" s="258"/>
      <c r="I25" s="258"/>
    </row>
    <row r="26" ht="17.1" customHeight="1" spans="1:10">
      <c r="A26" s="225"/>
      <c r="B26" s="259" t="s">
        <v>230</v>
      </c>
      <c r="C26" s="260" t="s">
        <v>269</v>
      </c>
      <c r="D26" s="261" t="s">
        <v>270</v>
      </c>
      <c r="E26" s="262" t="s">
        <v>271</v>
      </c>
      <c r="F26" s="263"/>
      <c r="G26" s="264" t="s">
        <v>230</v>
      </c>
      <c r="H26" s="265" t="s">
        <v>269</v>
      </c>
      <c r="I26" s="335">
        <v>80000</v>
      </c>
      <c r="J26" s="336" t="s">
        <v>271</v>
      </c>
    </row>
    <row r="27" ht="17.1" customHeight="1" spans="1:10">
      <c r="A27" s="225"/>
      <c r="B27" s="266" t="s">
        <v>272</v>
      </c>
      <c r="C27" s="13" t="s">
        <v>258</v>
      </c>
      <c r="D27" s="267">
        <v>5000</v>
      </c>
      <c r="E27" s="268">
        <v>15000</v>
      </c>
      <c r="F27" s="269"/>
      <c r="G27" s="270" t="s">
        <v>272</v>
      </c>
      <c r="H27" s="271" t="s">
        <v>273</v>
      </c>
      <c r="I27" s="267">
        <v>15000</v>
      </c>
      <c r="J27" s="268">
        <f>I26-I27</f>
        <v>65000</v>
      </c>
    </row>
    <row r="28" ht="17.1" customHeight="1" spans="1:10">
      <c r="A28" s="225"/>
      <c r="B28" s="266" t="s">
        <v>274</v>
      </c>
      <c r="C28" s="13" t="s">
        <v>275</v>
      </c>
      <c r="D28" s="267">
        <v>5000</v>
      </c>
      <c r="E28" s="268">
        <f>E27-D28</f>
        <v>10000</v>
      </c>
      <c r="F28" s="269"/>
      <c r="G28" s="270" t="s">
        <v>274</v>
      </c>
      <c r="H28" s="271" t="s">
        <v>276</v>
      </c>
      <c r="I28" s="267">
        <v>65000</v>
      </c>
      <c r="J28" s="268">
        <v>0</v>
      </c>
    </row>
    <row r="29" ht="17.1" customHeight="1" spans="1:10">
      <c r="A29" s="225"/>
      <c r="B29" s="266" t="s">
        <v>277</v>
      </c>
      <c r="C29" s="13" t="s">
        <v>57</v>
      </c>
      <c r="D29" s="267">
        <v>5000</v>
      </c>
      <c r="E29" s="268">
        <f t="shared" ref="E29:E30" si="0">E28-D29</f>
        <v>5000</v>
      </c>
      <c r="F29" s="269"/>
      <c r="G29" s="272" t="s">
        <v>278</v>
      </c>
      <c r="H29" s="271" t="s">
        <v>279</v>
      </c>
      <c r="I29" s="337"/>
      <c r="J29" s="268">
        <v>65000</v>
      </c>
    </row>
    <row r="30" ht="17.1" customHeight="1" spans="1:10">
      <c r="A30" s="225"/>
      <c r="B30" s="273" t="s">
        <v>280</v>
      </c>
      <c r="C30" s="274" t="s">
        <v>109</v>
      </c>
      <c r="D30" s="275">
        <v>5000</v>
      </c>
      <c r="E30" s="276">
        <f t="shared" si="0"/>
        <v>0</v>
      </c>
      <c r="F30" s="269"/>
      <c r="G30" s="272" t="s">
        <v>281</v>
      </c>
      <c r="H30" s="271" t="s">
        <v>282</v>
      </c>
      <c r="I30" s="267">
        <v>10000</v>
      </c>
      <c r="J30" s="268">
        <f>J29-I30</f>
        <v>55000</v>
      </c>
    </row>
    <row r="31" ht="17.1" customHeight="1" spans="1:10">
      <c r="A31" s="225"/>
      <c r="B31" s="277" t="s">
        <v>283</v>
      </c>
      <c r="C31" s="278"/>
      <c r="D31" s="278"/>
      <c r="E31" s="279"/>
      <c r="F31" s="280"/>
      <c r="G31" s="272" t="s">
        <v>281</v>
      </c>
      <c r="H31" s="271" t="s">
        <v>284</v>
      </c>
      <c r="I31" s="267">
        <v>10000</v>
      </c>
      <c r="J31" s="268">
        <f>J30-I31</f>
        <v>45000</v>
      </c>
    </row>
    <row r="32" ht="25.8" customHeight="1" spans="1:10">
      <c r="A32" s="225"/>
      <c r="B32" s="281" t="s">
        <v>285</v>
      </c>
      <c r="C32" s="281"/>
      <c r="D32" s="281"/>
      <c r="E32" s="281"/>
      <c r="F32" s="282"/>
      <c r="G32" s="272" t="s">
        <v>281</v>
      </c>
      <c r="H32" s="271" t="s">
        <v>286</v>
      </c>
      <c r="I32" s="267">
        <v>10000</v>
      </c>
      <c r="J32" s="268">
        <f>J31-I32</f>
        <v>35000</v>
      </c>
    </row>
    <row r="33" ht="17.1" customHeight="1" spans="1:10">
      <c r="A33" s="225"/>
      <c r="B33" s="283" t="s">
        <v>230</v>
      </c>
      <c r="C33" s="284" t="s">
        <v>269</v>
      </c>
      <c r="D33" s="285">
        <v>343457.19</v>
      </c>
      <c r="E33" s="286" t="s">
        <v>271</v>
      </c>
      <c r="F33" s="263"/>
      <c r="G33" s="272" t="s">
        <v>281</v>
      </c>
      <c r="H33" s="271" t="s">
        <v>287</v>
      </c>
      <c r="I33" s="267">
        <v>10000</v>
      </c>
      <c r="J33" s="268">
        <f>J32-I33</f>
        <v>25000</v>
      </c>
    </row>
    <row r="34" ht="17.1" customHeight="1" spans="1:10">
      <c r="A34" s="225"/>
      <c r="B34" s="147" t="s">
        <v>272</v>
      </c>
      <c r="C34" s="148" t="s">
        <v>261</v>
      </c>
      <c r="D34" s="237">
        <v>58457.19</v>
      </c>
      <c r="E34" s="155">
        <f>D33-D34</f>
        <v>285000</v>
      </c>
      <c r="F34" s="287"/>
      <c r="G34" s="272" t="s">
        <v>281</v>
      </c>
      <c r="H34" s="288" t="s">
        <v>288</v>
      </c>
      <c r="I34" s="267">
        <v>10000</v>
      </c>
      <c r="J34" s="268">
        <f t="shared" ref="J34:J36" si="1">J33-I34</f>
        <v>15000</v>
      </c>
    </row>
    <row r="35" ht="17.1" customHeight="1" spans="1:10">
      <c r="A35" s="225"/>
      <c r="B35" s="147" t="s">
        <v>274</v>
      </c>
      <c r="C35" s="289" t="s">
        <v>289</v>
      </c>
      <c r="D35" s="289">
        <v>50000</v>
      </c>
      <c r="E35" s="155">
        <f>E34-D35</f>
        <v>235000</v>
      </c>
      <c r="F35" s="290"/>
      <c r="G35" s="291"/>
      <c r="H35" s="292"/>
      <c r="I35" s="338"/>
      <c r="J35" s="268">
        <f t="shared" si="1"/>
        <v>15000</v>
      </c>
    </row>
    <row r="36" ht="17.1" customHeight="1" spans="1:10">
      <c r="A36" s="225"/>
      <c r="B36" s="147" t="s">
        <v>277</v>
      </c>
      <c r="C36" s="154"/>
      <c r="D36" s="154"/>
      <c r="E36" s="155">
        <f t="shared" ref="E36:E41" si="2">E35-D36</f>
        <v>235000</v>
      </c>
      <c r="F36" s="293"/>
      <c r="G36" s="294"/>
      <c r="H36" s="295"/>
      <c r="I36" s="310"/>
      <c r="J36" s="276">
        <f t="shared" si="1"/>
        <v>15000</v>
      </c>
    </row>
    <row r="37" ht="17.1" customHeight="1" spans="1:10">
      <c r="A37" s="225"/>
      <c r="B37" s="147" t="s">
        <v>280</v>
      </c>
      <c r="C37" s="154"/>
      <c r="D37" s="154"/>
      <c r="E37" s="155">
        <f t="shared" si="2"/>
        <v>235000</v>
      </c>
      <c r="F37" s="296"/>
      <c r="G37" s="296"/>
      <c r="H37" s="296"/>
      <c r="I37" s="296"/>
      <c r="J37" s="339"/>
    </row>
    <row r="38" ht="18" customHeight="1" spans="2:10">
      <c r="B38" s="147" t="s">
        <v>290</v>
      </c>
      <c r="C38" s="154"/>
      <c r="D38" s="154"/>
      <c r="E38" s="155">
        <f t="shared" si="2"/>
        <v>235000</v>
      </c>
      <c r="F38" s="297"/>
      <c r="G38" s="282" t="s">
        <v>291</v>
      </c>
      <c r="H38" s="282"/>
      <c r="I38" s="282"/>
      <c r="J38" s="282"/>
    </row>
    <row r="39" ht="18" customHeight="1" spans="2:10">
      <c r="B39" s="147" t="s">
        <v>292</v>
      </c>
      <c r="C39" s="298"/>
      <c r="D39" s="298"/>
      <c r="E39" s="155">
        <f t="shared" si="2"/>
        <v>235000</v>
      </c>
      <c r="F39" s="299"/>
      <c r="G39" s="283" t="s">
        <v>230</v>
      </c>
      <c r="H39" s="284" t="s">
        <v>269</v>
      </c>
      <c r="I39" s="285">
        <v>30000</v>
      </c>
      <c r="J39" s="286" t="s">
        <v>271</v>
      </c>
    </row>
    <row r="40" ht="18" customHeight="1" spans="2:10">
      <c r="B40" s="147" t="s">
        <v>293</v>
      </c>
      <c r="C40" s="298"/>
      <c r="D40" s="298"/>
      <c r="E40" s="155">
        <f t="shared" si="2"/>
        <v>235000</v>
      </c>
      <c r="F40" s="300"/>
      <c r="G40" s="301" t="s">
        <v>272</v>
      </c>
      <c r="H40" s="148" t="s">
        <v>22</v>
      </c>
      <c r="I40" s="237">
        <v>10000</v>
      </c>
      <c r="J40" s="155">
        <f>I39-I40</f>
        <v>20000</v>
      </c>
    </row>
    <row r="41" ht="18" customHeight="1" spans="2:10">
      <c r="B41" s="302"/>
      <c r="C41" s="303"/>
      <c r="D41" s="303"/>
      <c r="E41" s="304">
        <f t="shared" si="2"/>
        <v>235000</v>
      </c>
      <c r="F41" s="305"/>
      <c r="G41" s="301" t="s">
        <v>274</v>
      </c>
      <c r="H41" s="289" t="s">
        <v>118</v>
      </c>
      <c r="I41" s="289">
        <v>10000</v>
      </c>
      <c r="J41" s="155">
        <f>J40-I41</f>
        <v>10000</v>
      </c>
    </row>
    <row r="42" ht="18" customHeight="1" spans="2:10">
      <c r="B42" s="19"/>
      <c r="E42" s="306"/>
      <c r="F42" s="305"/>
      <c r="G42" s="301" t="s">
        <v>277</v>
      </c>
      <c r="H42" s="298" t="s">
        <v>294</v>
      </c>
      <c r="I42" s="340">
        <v>10000</v>
      </c>
      <c r="J42" s="155">
        <f>J41-I42</f>
        <v>0</v>
      </c>
    </row>
    <row r="43" ht="18" customHeight="1" spans="2:10">
      <c r="B43" s="282" t="s">
        <v>295</v>
      </c>
      <c r="C43" s="282"/>
      <c r="D43" s="282"/>
      <c r="E43" s="282"/>
      <c r="F43" s="305"/>
      <c r="G43" s="277" t="s">
        <v>283</v>
      </c>
      <c r="H43" s="278"/>
      <c r="I43" s="278"/>
      <c r="J43" s="279"/>
    </row>
    <row r="44" ht="18" customHeight="1" spans="2:10">
      <c r="B44" s="283" t="s">
        <v>230</v>
      </c>
      <c r="C44" s="284" t="s">
        <v>269</v>
      </c>
      <c r="D44" s="285">
        <v>20000</v>
      </c>
      <c r="E44" s="286" t="s">
        <v>271</v>
      </c>
      <c r="F44" s="305"/>
      <c r="H44" s="307"/>
      <c r="I44" s="307"/>
      <c r="J44" s="341"/>
    </row>
    <row r="45" ht="18" customHeight="1" spans="2:10">
      <c r="B45" s="301" t="s">
        <v>272</v>
      </c>
      <c r="C45" s="148" t="s">
        <v>57</v>
      </c>
      <c r="D45" s="237">
        <v>5000</v>
      </c>
      <c r="E45" s="155">
        <f>D44-D45</f>
        <v>15000</v>
      </c>
      <c r="F45" s="305"/>
      <c r="G45" s="305"/>
      <c r="H45" s="305"/>
      <c r="I45" s="312"/>
      <c r="J45" s="339"/>
    </row>
    <row r="46" ht="18" customHeight="1" spans="2:10">
      <c r="B46" s="301" t="s">
        <v>274</v>
      </c>
      <c r="C46" s="289" t="s">
        <v>80</v>
      </c>
      <c r="D46" s="289">
        <v>5000</v>
      </c>
      <c r="E46" s="155">
        <f>E45-D46</f>
        <v>10000</v>
      </c>
      <c r="F46" s="305"/>
      <c r="G46" s="282" t="s">
        <v>296</v>
      </c>
      <c r="H46" s="282"/>
      <c r="I46" s="282"/>
      <c r="J46" s="282"/>
    </row>
    <row r="47" ht="18" customHeight="1" spans="2:10">
      <c r="B47" s="301" t="s">
        <v>277</v>
      </c>
      <c r="C47" s="308" t="s">
        <v>142</v>
      </c>
      <c r="D47" s="308">
        <v>5000</v>
      </c>
      <c r="E47" s="155">
        <f t="shared" ref="E47:E48" si="3">E46-D47</f>
        <v>5000</v>
      </c>
      <c r="F47" s="305"/>
      <c r="G47" s="283" t="s">
        <v>230</v>
      </c>
      <c r="H47" s="284" t="s">
        <v>269</v>
      </c>
      <c r="I47" s="285">
        <v>20000</v>
      </c>
      <c r="J47" s="286" t="s">
        <v>271</v>
      </c>
    </row>
    <row r="48" ht="18" customHeight="1" spans="2:10">
      <c r="B48" s="147" t="s">
        <v>280</v>
      </c>
      <c r="C48" s="308"/>
      <c r="D48" s="308"/>
      <c r="E48" s="155">
        <f t="shared" si="3"/>
        <v>5000</v>
      </c>
      <c r="F48" s="305"/>
      <c r="G48" s="301" t="s">
        <v>272</v>
      </c>
      <c r="H48" s="148" t="s">
        <v>93</v>
      </c>
      <c r="I48" s="237">
        <v>5000</v>
      </c>
      <c r="J48" s="155">
        <f>I47-I48</f>
        <v>15000</v>
      </c>
    </row>
    <row r="49" ht="18" customHeight="1" spans="2:10">
      <c r="B49" s="147"/>
      <c r="C49" s="308"/>
      <c r="D49" s="308"/>
      <c r="E49" s="155"/>
      <c r="F49" s="305"/>
      <c r="G49" s="301" t="s">
        <v>274</v>
      </c>
      <c r="H49" s="289" t="s">
        <v>130</v>
      </c>
      <c r="I49" s="289">
        <v>5000</v>
      </c>
      <c r="J49" s="155">
        <f>J48-I49</f>
        <v>10000</v>
      </c>
    </row>
    <row r="50" ht="18" customHeight="1" spans="2:10">
      <c r="B50" s="147"/>
      <c r="C50" s="308"/>
      <c r="D50" s="308"/>
      <c r="E50" s="155"/>
      <c r="F50" s="305"/>
      <c r="G50" s="147" t="s">
        <v>277</v>
      </c>
      <c r="H50" s="154"/>
      <c r="I50" s="154"/>
      <c r="J50" s="155">
        <f t="shared" ref="J50:J51" si="4">J49-I50</f>
        <v>10000</v>
      </c>
    </row>
    <row r="51" ht="18" customHeight="1" spans="2:10">
      <c r="B51" s="147"/>
      <c r="C51" s="308"/>
      <c r="D51" s="308"/>
      <c r="E51" s="155"/>
      <c r="F51" s="305"/>
      <c r="G51" s="147" t="s">
        <v>280</v>
      </c>
      <c r="H51" s="154"/>
      <c r="I51" s="154"/>
      <c r="J51" s="155">
        <f t="shared" si="4"/>
        <v>10000</v>
      </c>
    </row>
    <row r="52" ht="18" customHeight="1" spans="2:10">
      <c r="B52" s="302"/>
      <c r="C52" s="309"/>
      <c r="D52" s="309"/>
      <c r="E52" s="304"/>
      <c r="F52" s="305"/>
      <c r="G52" s="302"/>
      <c r="H52" s="310"/>
      <c r="I52" s="310"/>
      <c r="J52" s="304"/>
    </row>
    <row r="53" ht="18" customHeight="1" spans="2:10">
      <c r="B53" s="19"/>
      <c r="E53" s="306"/>
      <c r="F53" s="305"/>
      <c r="G53" s="305"/>
      <c r="H53" s="305"/>
      <c r="I53" s="312"/>
      <c r="J53" s="339"/>
    </row>
    <row r="54" ht="18" customHeight="1" spans="2:10">
      <c r="B54" s="19"/>
      <c r="E54" s="306"/>
      <c r="F54" s="305"/>
      <c r="G54" s="311"/>
      <c r="H54" s="312"/>
      <c r="I54" s="312"/>
      <c r="J54" s="339"/>
    </row>
    <row r="55" ht="18" customHeight="1" spans="2:10">
      <c r="B55" s="19"/>
      <c r="E55" s="306"/>
      <c r="F55" s="305"/>
      <c r="G55" s="313" t="s">
        <v>297</v>
      </c>
      <c r="H55" s="314"/>
      <c r="I55" s="314"/>
      <c r="J55" s="342"/>
    </row>
    <row r="56" ht="18" customHeight="1" spans="2:10">
      <c r="B56" s="19"/>
      <c r="E56" s="306"/>
      <c r="F56" s="305"/>
      <c r="G56" s="315" t="s">
        <v>298</v>
      </c>
      <c r="H56" s="316"/>
      <c r="I56" s="343"/>
      <c r="J56" s="344">
        <f>J36</f>
        <v>15000</v>
      </c>
    </row>
    <row r="57" ht="18" customHeight="1" spans="2:10">
      <c r="B57" s="19"/>
      <c r="E57" s="306"/>
      <c r="F57" s="305"/>
      <c r="G57" s="317" t="s">
        <v>299</v>
      </c>
      <c r="H57" s="318"/>
      <c r="I57" s="345"/>
      <c r="J57" s="346">
        <f>E41</f>
        <v>235000</v>
      </c>
    </row>
    <row r="58" ht="18" customHeight="1" spans="2:10">
      <c r="B58" s="19"/>
      <c r="E58" s="306"/>
      <c r="F58" s="305"/>
      <c r="G58" s="319" t="s">
        <v>300</v>
      </c>
      <c r="H58" s="320"/>
      <c r="I58" s="320"/>
      <c r="J58" s="347">
        <f>SUM(J56:J57)</f>
        <v>250000</v>
      </c>
    </row>
    <row r="59" ht="18" customHeight="1" spans="2:6">
      <c r="B59" s="19"/>
      <c r="E59" s="306"/>
      <c r="F59" s="305"/>
    </row>
    <row r="60" ht="18" customHeight="1" spans="2:6">
      <c r="B60" s="19"/>
      <c r="E60" s="306"/>
      <c r="F60" s="305"/>
    </row>
    <row r="61" ht="18" customHeight="1" spans="2:9">
      <c r="B61" s="19"/>
      <c r="E61" s="306"/>
      <c r="F61" s="305"/>
      <c r="G61" s="321"/>
      <c r="H61" s="321"/>
      <c r="I61" s="321"/>
    </row>
    <row r="62" ht="18" customHeight="1" spans="6:9">
      <c r="F62" s="300"/>
      <c r="G62" s="321"/>
      <c r="H62" s="321"/>
      <c r="I62" s="321"/>
    </row>
    <row r="63" ht="18" customHeight="1" spans="6:9">
      <c r="F63" s="300"/>
      <c r="G63" s="321"/>
      <c r="H63" s="321"/>
      <c r="I63" s="321"/>
    </row>
    <row r="64" ht="18" customHeight="1" spans="6:9">
      <c r="F64" s="322"/>
      <c r="G64" s="321"/>
      <c r="H64" s="321"/>
      <c r="I64" s="321"/>
    </row>
    <row r="65" ht="18" customHeight="1"/>
    <row r="66" ht="18" customHeight="1"/>
    <row r="67" ht="18" customHeight="1"/>
    <row r="68" ht="18" customHeight="1" spans="6:6">
      <c r="F68" s="22"/>
    </row>
    <row r="69" ht="18" customHeight="1" spans="6:6">
      <c r="F69" s="348"/>
    </row>
    <row r="70" ht="18" customHeight="1" spans="6:6">
      <c r="F70" s="348"/>
    </row>
    <row r="71" ht="18" customHeight="1" spans="6:6">
      <c r="F71" s="348"/>
    </row>
    <row r="72" ht="18" customHeight="1" spans="6:10">
      <c r="F72" s="348"/>
      <c r="J72" s="349"/>
    </row>
    <row r="73" ht="18" customHeight="1" spans="10:10">
      <c r="J73" s="349"/>
    </row>
    <row r="74" ht="18" customHeight="1" spans="10:10">
      <c r="J74" s="350"/>
    </row>
    <row r="75" ht="18" customHeight="1" spans="10:10">
      <c r="J75" s="350"/>
    </row>
    <row r="76" ht="18" customHeight="1" spans="10:10">
      <c r="J76" s="350"/>
    </row>
    <row r="77" ht="18" customHeight="1" spans="10:10">
      <c r="J77" s="123"/>
    </row>
    <row r="78" ht="18" customHeight="1" spans="10:10">
      <c r="J78" s="351"/>
    </row>
    <row r="79" ht="18" customHeight="1" spans="10:10">
      <c r="J79" s="350"/>
    </row>
    <row r="80" ht="18" customHeight="1" spans="10:10">
      <c r="J80" s="352"/>
    </row>
    <row r="81" ht="18" customHeight="1" spans="10:10">
      <c r="J81" s="350"/>
    </row>
    <row r="82" ht="20.25" customHeight="1" spans="10:10">
      <c r="J82" s="350"/>
    </row>
    <row r="83" ht="20.25" customHeight="1" spans="10:10">
      <c r="J83" s="350"/>
    </row>
    <row r="84" ht="18" customHeight="1" spans="10:10">
      <c r="J84" s="350"/>
    </row>
    <row r="85" ht="18" customHeight="1" spans="10:10">
      <c r="J85" s="350"/>
    </row>
    <row r="86" ht="18" customHeight="1" spans="10:10">
      <c r="J86" s="350"/>
    </row>
    <row r="87" ht="18" customHeight="1" spans="10:10">
      <c r="J87" s="353"/>
    </row>
    <row r="88" ht="18" customHeight="1" spans="11:11">
      <c r="K88" s="123"/>
    </row>
    <row r="89" ht="18" customHeight="1" spans="10:11">
      <c r="J89" s="354"/>
      <c r="K89" s="355"/>
    </row>
    <row r="90" ht="18" customHeight="1" spans="10:11">
      <c r="J90" s="356"/>
      <c r="K90" s="355"/>
    </row>
    <row r="91" ht="18" customHeight="1" spans="10:11">
      <c r="J91" s="356"/>
      <c r="K91" s="355"/>
    </row>
    <row r="92" ht="18" customHeight="1" spans="10:10">
      <c r="J92" s="356"/>
    </row>
    <row r="93" ht="18" customHeight="1" spans="10:10">
      <c r="J93" s="356"/>
    </row>
    <row r="94" ht="18" customHeight="1" spans="10:10">
      <c r="J94" s="357"/>
    </row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3" ht="17.25" customHeight="1"/>
    <row r="104" ht="18.75" customHeight="1"/>
    <row r="105" spans="12:12">
      <c r="L105" s="123"/>
    </row>
    <row r="107" customHeight="1"/>
    <row r="108" customHeight="1"/>
    <row r="109" customHeight="1"/>
    <row r="110" ht="14.25" customHeight="1"/>
  </sheetData>
  <mergeCells count="27"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22:J22"/>
    <mergeCell ref="H23:J23"/>
    <mergeCell ref="B25:E25"/>
    <mergeCell ref="B31:E31"/>
    <mergeCell ref="B32:E32"/>
    <mergeCell ref="G38:J38"/>
    <mergeCell ref="B43:E43"/>
    <mergeCell ref="G43:J43"/>
    <mergeCell ref="G46:J46"/>
    <mergeCell ref="G55:J55"/>
    <mergeCell ref="G56:I56"/>
    <mergeCell ref="G57:I57"/>
    <mergeCell ref="G58:I58"/>
    <mergeCell ref="A1:J2"/>
    <mergeCell ref="B4:J5"/>
    <mergeCell ref="G61:I6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zoomScale="140" zoomScaleNormal="140" workbookViewId="0">
      <pane ySplit="4" topLeftCell="A47" activePane="bottomLeft" state="frozen"/>
      <selection/>
      <selection pane="bottomLeft" activeCell="D44" sqref="D44"/>
    </sheetView>
  </sheetViews>
  <sheetFormatPr defaultColWidth="10" defaultRowHeight="13.5" outlineLevelCol="6"/>
  <cols>
    <col min="1" max="1" width="9" style="190" customWidth="1"/>
    <col min="2" max="2" width="14.2166666666667" customWidth="1"/>
    <col min="3" max="3" width="32.8833333333333" customWidth="1"/>
    <col min="4" max="5" width="15.4416666666667" customWidth="1"/>
    <col min="6" max="6" width="24" customWidth="1"/>
  </cols>
  <sheetData>
    <row r="1" customHeight="1" spans="2:7">
      <c r="B1" s="192" t="s">
        <v>301</v>
      </c>
      <c r="C1" s="193"/>
      <c r="D1" s="193"/>
      <c r="E1" s="193"/>
      <c r="F1" s="193"/>
      <c r="G1" s="123"/>
    </row>
    <row r="2" customHeight="1" spans="2:7">
      <c r="B2" s="194"/>
      <c r="C2" s="195"/>
      <c r="D2" s="195"/>
      <c r="E2" s="195"/>
      <c r="F2" s="195"/>
      <c r="G2" s="123"/>
    </row>
    <row r="3" customHeight="1" spans="2:7">
      <c r="B3" s="194"/>
      <c r="C3" s="195"/>
      <c r="D3" s="195"/>
      <c r="E3" s="195"/>
      <c r="F3" s="195"/>
      <c r="G3" s="123"/>
    </row>
    <row r="4" ht="20.1" customHeight="1" spans="1:6">
      <c r="A4" s="196" t="s">
        <v>224</v>
      </c>
      <c r="B4" s="197" t="s">
        <v>4</v>
      </c>
      <c r="C4" s="198" t="s">
        <v>302</v>
      </c>
      <c r="D4" s="199" t="s">
        <v>303</v>
      </c>
      <c r="E4" s="200" t="s">
        <v>304</v>
      </c>
      <c r="F4" s="201" t="s">
        <v>305</v>
      </c>
    </row>
    <row r="5" ht="18" customHeight="1" spans="1:6">
      <c r="A5" s="202">
        <v>1</v>
      </c>
      <c r="B5" s="203" t="s">
        <v>306</v>
      </c>
      <c r="C5" s="204" t="s">
        <v>307</v>
      </c>
      <c r="D5" s="205"/>
      <c r="E5" s="205"/>
      <c r="F5" s="206">
        <v>35387.88</v>
      </c>
    </row>
    <row r="6" ht="18" customHeight="1" spans="1:6">
      <c r="A6" s="202">
        <v>2</v>
      </c>
      <c r="B6" s="203" t="s">
        <v>308</v>
      </c>
      <c r="C6" s="207" t="s">
        <v>309</v>
      </c>
      <c r="D6" s="205"/>
      <c r="E6" s="205">
        <v>-20</v>
      </c>
      <c r="F6" s="206">
        <f t="shared" ref="F6:F34" si="0">F5+D6+E6</f>
        <v>35367.88</v>
      </c>
    </row>
    <row r="7" ht="18" customHeight="1" spans="1:6">
      <c r="A7" s="202">
        <v>3</v>
      </c>
      <c r="B7" s="203" t="s">
        <v>310</v>
      </c>
      <c r="C7" s="207" t="s">
        <v>311</v>
      </c>
      <c r="D7" s="205"/>
      <c r="E7" s="205">
        <v>-200</v>
      </c>
      <c r="F7" s="206">
        <f t="shared" si="0"/>
        <v>35167.88</v>
      </c>
    </row>
    <row r="8" ht="18" customHeight="1" spans="1:6">
      <c r="A8" s="202">
        <v>4</v>
      </c>
      <c r="B8" s="208" t="s">
        <v>312</v>
      </c>
      <c r="C8" s="207" t="s">
        <v>309</v>
      </c>
      <c r="D8" s="205"/>
      <c r="E8" s="205">
        <v>-20</v>
      </c>
      <c r="F8" s="206">
        <f t="shared" si="0"/>
        <v>35147.88</v>
      </c>
    </row>
    <row r="9" ht="18" customHeight="1" spans="1:6">
      <c r="A9" s="202">
        <v>5</v>
      </c>
      <c r="B9" s="208" t="s">
        <v>313</v>
      </c>
      <c r="C9" s="207" t="s">
        <v>309</v>
      </c>
      <c r="D9" s="205"/>
      <c r="E9" s="205">
        <v>-20</v>
      </c>
      <c r="F9" s="206">
        <f t="shared" si="0"/>
        <v>35127.88</v>
      </c>
    </row>
    <row r="10" ht="18" customHeight="1" spans="1:6">
      <c r="A10" s="202">
        <v>6</v>
      </c>
      <c r="B10" s="208" t="s">
        <v>314</v>
      </c>
      <c r="C10" s="207" t="s">
        <v>315</v>
      </c>
      <c r="D10" s="205">
        <v>26.42</v>
      </c>
      <c r="E10" s="205"/>
      <c r="F10" s="206">
        <f t="shared" si="0"/>
        <v>35154.3</v>
      </c>
    </row>
    <row r="11" ht="18" customHeight="1" spans="1:6">
      <c r="A11" s="202">
        <v>7</v>
      </c>
      <c r="B11" s="208" t="s">
        <v>316</v>
      </c>
      <c r="C11" s="207" t="s">
        <v>309</v>
      </c>
      <c r="D11" s="205"/>
      <c r="E11" s="205">
        <v>-20</v>
      </c>
      <c r="F11" s="206">
        <f t="shared" si="0"/>
        <v>35134.3</v>
      </c>
    </row>
    <row r="12" ht="18" customHeight="1" spans="1:6">
      <c r="A12" s="202">
        <v>8</v>
      </c>
      <c r="B12" s="208" t="s">
        <v>317</v>
      </c>
      <c r="C12" s="207" t="s">
        <v>309</v>
      </c>
      <c r="D12" s="205"/>
      <c r="E12" s="205">
        <v>-20</v>
      </c>
      <c r="F12" s="206">
        <f t="shared" si="0"/>
        <v>35114.3</v>
      </c>
    </row>
    <row r="13" ht="18" customHeight="1" spans="1:6">
      <c r="A13" s="202">
        <v>9</v>
      </c>
      <c r="B13" s="208" t="s">
        <v>318</v>
      </c>
      <c r="C13" s="207" t="s">
        <v>309</v>
      </c>
      <c r="D13" s="205"/>
      <c r="E13" s="205">
        <v>-20</v>
      </c>
      <c r="F13" s="206">
        <f t="shared" si="0"/>
        <v>35094.3</v>
      </c>
    </row>
    <row r="14" ht="18" customHeight="1" spans="1:6">
      <c r="A14" s="202">
        <v>10</v>
      </c>
      <c r="B14" s="203" t="s">
        <v>319</v>
      </c>
      <c r="C14" s="207" t="s">
        <v>315</v>
      </c>
      <c r="D14" s="205">
        <v>26.93</v>
      </c>
      <c r="E14" s="205"/>
      <c r="F14" s="206">
        <f t="shared" si="0"/>
        <v>35121.23</v>
      </c>
    </row>
    <row r="15" ht="18" customHeight="1" spans="1:6">
      <c r="A15" s="202">
        <v>11</v>
      </c>
      <c r="B15" s="203" t="s">
        <v>320</v>
      </c>
      <c r="C15" s="207" t="s">
        <v>309</v>
      </c>
      <c r="D15" s="209"/>
      <c r="E15" s="209">
        <v>-20</v>
      </c>
      <c r="F15" s="206">
        <f t="shared" si="0"/>
        <v>35101.23</v>
      </c>
    </row>
    <row r="16" ht="18" customHeight="1" spans="1:6">
      <c r="A16" s="202">
        <v>12</v>
      </c>
      <c r="B16" s="210" t="s">
        <v>321</v>
      </c>
      <c r="C16" s="207" t="s">
        <v>309</v>
      </c>
      <c r="D16" s="211"/>
      <c r="E16" s="211"/>
      <c r="F16" s="206">
        <f t="shared" si="0"/>
        <v>35101.23</v>
      </c>
    </row>
    <row r="17" ht="18" customHeight="1" spans="1:6">
      <c r="A17" s="202">
        <v>13</v>
      </c>
      <c r="B17" s="210" t="s">
        <v>322</v>
      </c>
      <c r="C17" s="207" t="s">
        <v>309</v>
      </c>
      <c r="D17" s="211"/>
      <c r="E17" s="211"/>
      <c r="F17" s="206">
        <f t="shared" si="0"/>
        <v>35101.23</v>
      </c>
    </row>
    <row r="18" ht="18" customHeight="1" spans="1:6">
      <c r="A18" s="202">
        <v>14</v>
      </c>
      <c r="B18" s="210" t="s">
        <v>323</v>
      </c>
      <c r="C18" s="207" t="s">
        <v>315</v>
      </c>
      <c r="D18" s="211">
        <v>26.91</v>
      </c>
      <c r="E18" s="211"/>
      <c r="F18" s="206">
        <f t="shared" si="0"/>
        <v>35128.14</v>
      </c>
    </row>
    <row r="19" ht="18" customHeight="1" spans="1:6">
      <c r="A19" s="202">
        <v>15</v>
      </c>
      <c r="B19" s="212" t="s">
        <v>324</v>
      </c>
      <c r="C19" s="207" t="s">
        <v>309</v>
      </c>
      <c r="D19" s="211"/>
      <c r="E19" s="150"/>
      <c r="F19" s="206">
        <f t="shared" si="0"/>
        <v>35128.14</v>
      </c>
    </row>
    <row r="20" ht="18" customHeight="1" spans="1:6">
      <c r="A20" s="202">
        <v>16</v>
      </c>
      <c r="B20" s="212" t="s">
        <v>325</v>
      </c>
      <c r="C20" s="207" t="s">
        <v>309</v>
      </c>
      <c r="D20" s="211"/>
      <c r="E20" s="150"/>
      <c r="F20" s="206">
        <f t="shared" si="0"/>
        <v>35128.14</v>
      </c>
    </row>
    <row r="21" ht="18" customHeight="1" spans="1:6">
      <c r="A21" s="202">
        <v>17</v>
      </c>
      <c r="B21" s="212" t="s">
        <v>326</v>
      </c>
      <c r="C21" s="207" t="s">
        <v>309</v>
      </c>
      <c r="D21" s="211"/>
      <c r="E21" s="150"/>
      <c r="F21" s="206">
        <f t="shared" si="0"/>
        <v>35128.14</v>
      </c>
    </row>
    <row r="22" ht="18" customHeight="1" spans="1:6">
      <c r="A22" s="202">
        <v>18</v>
      </c>
      <c r="B22" s="212" t="s">
        <v>327</v>
      </c>
      <c r="C22" s="207" t="s">
        <v>315</v>
      </c>
      <c r="D22" s="211">
        <v>26.64</v>
      </c>
      <c r="E22" s="150"/>
      <c r="F22" s="206">
        <f t="shared" si="0"/>
        <v>35154.78</v>
      </c>
    </row>
    <row r="23" ht="18" customHeight="1" spans="1:6">
      <c r="A23" s="202">
        <v>19</v>
      </c>
      <c r="B23" s="212" t="s">
        <v>328</v>
      </c>
      <c r="C23" s="207" t="s">
        <v>311</v>
      </c>
      <c r="D23" s="211"/>
      <c r="E23" s="150">
        <v>-200</v>
      </c>
      <c r="F23" s="206">
        <f t="shared" si="0"/>
        <v>34954.78</v>
      </c>
    </row>
    <row r="24" ht="18" customHeight="1" spans="1:6">
      <c r="A24" s="202">
        <v>20</v>
      </c>
      <c r="B24" s="212" t="s">
        <v>329</v>
      </c>
      <c r="C24" s="207" t="s">
        <v>315</v>
      </c>
      <c r="D24" s="211">
        <v>26.24</v>
      </c>
      <c r="E24" s="150"/>
      <c r="F24" s="206">
        <f t="shared" si="0"/>
        <v>34981.02</v>
      </c>
    </row>
    <row r="25" ht="18" customHeight="1" spans="1:6">
      <c r="A25" s="202">
        <v>21</v>
      </c>
      <c r="B25" s="212" t="s">
        <v>330</v>
      </c>
      <c r="C25" s="207" t="s">
        <v>315</v>
      </c>
      <c r="D25" s="211">
        <v>26.82</v>
      </c>
      <c r="E25" s="150"/>
      <c r="F25" s="206">
        <f t="shared" si="0"/>
        <v>35007.84</v>
      </c>
    </row>
    <row r="26" ht="18" customHeight="1" spans="1:6">
      <c r="A26" s="202">
        <v>22</v>
      </c>
      <c r="B26" s="212" t="s">
        <v>331</v>
      </c>
      <c r="C26" s="148" t="s">
        <v>332</v>
      </c>
      <c r="D26" s="211">
        <v>10000</v>
      </c>
      <c r="E26" s="150"/>
      <c r="F26" s="206">
        <f t="shared" si="0"/>
        <v>45007.84</v>
      </c>
    </row>
    <row r="27" ht="18" customHeight="1" spans="1:6">
      <c r="A27" s="202">
        <v>23</v>
      </c>
      <c r="B27" s="212" t="s">
        <v>333</v>
      </c>
      <c r="C27" s="207" t="s">
        <v>315</v>
      </c>
      <c r="D27" s="211">
        <v>31.67</v>
      </c>
      <c r="E27" s="150"/>
      <c r="F27" s="206">
        <f t="shared" si="0"/>
        <v>45039.51</v>
      </c>
    </row>
    <row r="28" ht="18" customHeight="1" spans="1:6">
      <c r="A28" s="202">
        <v>24</v>
      </c>
      <c r="B28" s="212" t="s">
        <v>334</v>
      </c>
      <c r="C28" s="207" t="s">
        <v>315</v>
      </c>
      <c r="D28" s="211">
        <v>34.15</v>
      </c>
      <c r="E28" s="150"/>
      <c r="F28" s="206">
        <f t="shared" si="0"/>
        <v>45073.66</v>
      </c>
    </row>
    <row r="29" ht="18" customHeight="1" spans="1:6">
      <c r="A29" s="202">
        <v>25</v>
      </c>
      <c r="B29" s="212" t="s">
        <v>335</v>
      </c>
      <c r="C29" s="207" t="s">
        <v>336</v>
      </c>
      <c r="D29" s="211">
        <v>5000</v>
      </c>
      <c r="E29" s="150"/>
      <c r="F29" s="206">
        <f t="shared" si="0"/>
        <v>50073.66</v>
      </c>
    </row>
    <row r="30" ht="18" customHeight="1" spans="1:6">
      <c r="A30" s="202">
        <v>26</v>
      </c>
      <c r="B30" s="148" t="s">
        <v>337</v>
      </c>
      <c r="C30" s="207" t="s">
        <v>315</v>
      </c>
      <c r="D30" s="211">
        <v>36.81</v>
      </c>
      <c r="E30" s="150"/>
      <c r="F30" s="206">
        <f t="shared" si="0"/>
        <v>50110.47</v>
      </c>
    </row>
    <row r="31" ht="18" customHeight="1" spans="1:6">
      <c r="A31" s="202">
        <v>27</v>
      </c>
      <c r="B31" s="148" t="s">
        <v>338</v>
      </c>
      <c r="C31" s="207" t="s">
        <v>315</v>
      </c>
      <c r="D31" s="211">
        <v>38.42</v>
      </c>
      <c r="E31" s="150"/>
      <c r="F31" s="206">
        <f t="shared" si="0"/>
        <v>50148.89</v>
      </c>
    </row>
    <row r="32" ht="18" customHeight="1" spans="1:6">
      <c r="A32" s="202">
        <v>28</v>
      </c>
      <c r="B32" s="148" t="s">
        <v>339</v>
      </c>
      <c r="C32" s="213" t="s">
        <v>340</v>
      </c>
      <c r="D32" s="214"/>
      <c r="E32" s="150">
        <v>-200</v>
      </c>
      <c r="F32" s="206">
        <f t="shared" si="0"/>
        <v>49948.89</v>
      </c>
    </row>
    <row r="33" ht="20.1" customHeight="1" spans="1:6">
      <c r="A33" s="202">
        <v>29</v>
      </c>
      <c r="B33" s="213" t="s">
        <v>341</v>
      </c>
      <c r="C33" s="207" t="s">
        <v>315</v>
      </c>
      <c r="D33" s="214">
        <v>38.31</v>
      </c>
      <c r="E33" s="214"/>
      <c r="F33" s="206">
        <f t="shared" si="0"/>
        <v>49987.2</v>
      </c>
    </row>
    <row r="34" ht="20.1" customHeight="1" spans="1:6">
      <c r="A34" s="202">
        <v>30</v>
      </c>
      <c r="B34" s="213" t="s">
        <v>342</v>
      </c>
      <c r="C34" s="207" t="s">
        <v>315</v>
      </c>
      <c r="D34" s="214">
        <v>37.91</v>
      </c>
      <c r="E34" s="214"/>
      <c r="F34" s="206">
        <f t="shared" si="0"/>
        <v>50025.11</v>
      </c>
    </row>
    <row r="35" ht="20.1" customHeight="1" spans="1:6">
      <c r="A35" s="202">
        <v>31</v>
      </c>
      <c r="B35" s="213" t="s">
        <v>343</v>
      </c>
      <c r="C35" s="207" t="s">
        <v>315</v>
      </c>
      <c r="D35" s="214">
        <v>37.94</v>
      </c>
      <c r="E35" s="214"/>
      <c r="F35" s="206">
        <f t="shared" ref="F35:F48" si="1">F34+D35+E35</f>
        <v>50063.05</v>
      </c>
    </row>
    <row r="36" ht="20.1" customHeight="1" spans="1:6">
      <c r="A36" s="202">
        <v>32</v>
      </c>
      <c r="B36" s="213" t="s">
        <v>344</v>
      </c>
      <c r="C36" s="207" t="s">
        <v>315</v>
      </c>
      <c r="D36" s="214">
        <v>38.38</v>
      </c>
      <c r="E36" s="214"/>
      <c r="F36" s="206">
        <f t="shared" si="1"/>
        <v>50101.43</v>
      </c>
    </row>
    <row r="37" ht="20.1" customHeight="1" spans="1:6">
      <c r="A37" s="202">
        <v>33</v>
      </c>
      <c r="B37" s="213" t="s">
        <v>345</v>
      </c>
      <c r="C37" s="207" t="s">
        <v>315</v>
      </c>
      <c r="D37" s="214">
        <v>38.41</v>
      </c>
      <c r="E37" s="214"/>
      <c r="F37" s="206">
        <f t="shared" si="1"/>
        <v>50139.84</v>
      </c>
    </row>
    <row r="38" ht="20.1" customHeight="1" spans="1:6">
      <c r="A38" s="202">
        <v>34</v>
      </c>
      <c r="B38" s="213" t="s">
        <v>346</v>
      </c>
      <c r="C38" s="207" t="s">
        <v>315</v>
      </c>
      <c r="D38" s="214">
        <v>38.02</v>
      </c>
      <c r="E38" s="214"/>
      <c r="F38" s="206">
        <f t="shared" si="1"/>
        <v>50177.86</v>
      </c>
    </row>
    <row r="39" ht="20.1" customHeight="1" spans="1:6">
      <c r="A39" s="202">
        <v>35</v>
      </c>
      <c r="B39" s="213" t="s">
        <v>347</v>
      </c>
      <c r="C39" s="213" t="s">
        <v>348</v>
      </c>
      <c r="D39" s="214"/>
      <c r="E39" s="214">
        <v>-40000</v>
      </c>
      <c r="F39" s="206">
        <f t="shared" si="1"/>
        <v>10177.86</v>
      </c>
    </row>
    <row r="40" ht="20.1" customHeight="1" spans="1:6">
      <c r="A40" s="202">
        <v>36</v>
      </c>
      <c r="B40" s="213" t="s">
        <v>349</v>
      </c>
      <c r="C40" s="215" t="s">
        <v>350</v>
      </c>
      <c r="D40" s="214"/>
      <c r="E40" s="214">
        <v>-10</v>
      </c>
      <c r="F40" s="206">
        <f t="shared" si="1"/>
        <v>10167.86</v>
      </c>
    </row>
    <row r="41" ht="20.1" customHeight="1" spans="1:6">
      <c r="A41" s="202">
        <v>37</v>
      </c>
      <c r="B41" s="213" t="s">
        <v>351</v>
      </c>
      <c r="C41" s="207" t="s">
        <v>315</v>
      </c>
      <c r="D41" s="214">
        <v>19.96</v>
      </c>
      <c r="E41" s="214"/>
      <c r="F41" s="206">
        <f t="shared" si="1"/>
        <v>10187.82</v>
      </c>
    </row>
    <row r="42" ht="20.1" customHeight="1" spans="1:6">
      <c r="A42" s="202">
        <v>38</v>
      </c>
      <c r="B42" s="213" t="s">
        <v>352</v>
      </c>
      <c r="C42" s="207" t="s">
        <v>315</v>
      </c>
      <c r="D42" s="214">
        <v>7.81</v>
      </c>
      <c r="E42" s="214"/>
      <c r="F42" s="206">
        <f t="shared" si="1"/>
        <v>10195.63</v>
      </c>
    </row>
    <row r="43" ht="20.1" customHeight="1" spans="1:6">
      <c r="A43" s="202"/>
      <c r="B43" s="213"/>
      <c r="C43" s="214"/>
      <c r="D43" s="214"/>
      <c r="E43" s="214"/>
      <c r="F43" s="206">
        <f t="shared" si="1"/>
        <v>10195.63</v>
      </c>
    </row>
    <row r="44" ht="20.1" customHeight="1" spans="1:6">
      <c r="A44" s="202"/>
      <c r="B44" s="213"/>
      <c r="C44" s="214"/>
      <c r="D44" s="214"/>
      <c r="E44" s="214"/>
      <c r="F44" s="206">
        <f t="shared" si="1"/>
        <v>10195.63</v>
      </c>
    </row>
    <row r="45" ht="20.1" customHeight="1" spans="1:6">
      <c r="A45" s="202"/>
      <c r="B45" s="213"/>
      <c r="C45" s="214"/>
      <c r="D45" s="214"/>
      <c r="E45" s="214"/>
      <c r="F45" s="206">
        <f t="shared" si="1"/>
        <v>10195.63</v>
      </c>
    </row>
    <row r="46" ht="20.1" customHeight="1" spans="1:6">
      <c r="A46" s="202"/>
      <c r="B46" s="213"/>
      <c r="C46" s="214"/>
      <c r="D46" s="214"/>
      <c r="E46" s="214"/>
      <c r="F46" s="206">
        <f t="shared" si="1"/>
        <v>10195.63</v>
      </c>
    </row>
    <row r="47" ht="20.1" customHeight="1" spans="1:6">
      <c r="A47" s="202"/>
      <c r="B47" s="213"/>
      <c r="C47" s="214"/>
      <c r="D47" s="214"/>
      <c r="E47" s="214"/>
      <c r="F47" s="206">
        <f t="shared" si="1"/>
        <v>10195.63</v>
      </c>
    </row>
    <row r="48" ht="20.1" customHeight="1" spans="1:6">
      <c r="A48" s="216"/>
      <c r="B48" s="217"/>
      <c r="C48" s="217"/>
      <c r="D48" s="217"/>
      <c r="E48" s="217"/>
      <c r="F48" s="206">
        <f t="shared" si="1"/>
        <v>10195.63</v>
      </c>
    </row>
  </sheetData>
  <mergeCells count="1">
    <mergeCell ref="B1:F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zoomScale="110" zoomScaleNormal="110" topLeftCell="A16" workbookViewId="0">
      <selection activeCell="J35" sqref="J35"/>
    </sheetView>
  </sheetViews>
  <sheetFormatPr defaultColWidth="10" defaultRowHeight="13.5"/>
  <cols>
    <col min="1" max="1" width="6.66666666666667" customWidth="1"/>
    <col min="2" max="2" width="13.1083333333333" customWidth="1"/>
    <col min="3" max="3" width="16.2166666666667" customWidth="1"/>
    <col min="4" max="4" width="18.4416666666667" customWidth="1"/>
    <col min="5" max="5" width="6.88333333333333" customWidth="1"/>
    <col min="6" max="6" width="12.8833333333333" style="19" customWidth="1"/>
    <col min="7" max="7" width="49.1083333333333" style="19" customWidth="1"/>
    <col min="8" max="8" width="15.4416666666667" customWidth="1"/>
    <col min="9" max="9" width="10.4416666666667" customWidth="1"/>
    <col min="10" max="10" width="4.88333333333333" customWidth="1"/>
  </cols>
  <sheetData>
    <row r="1" spans="1:9">
      <c r="A1" s="133" t="s">
        <v>353</v>
      </c>
      <c r="B1" s="133"/>
      <c r="C1" s="133"/>
      <c r="D1" s="133"/>
      <c r="E1" s="133"/>
      <c r="F1" s="133"/>
      <c r="G1" s="133"/>
      <c r="H1" s="133"/>
      <c r="I1" s="133"/>
    </row>
    <row r="2" spans="1:9">
      <c r="A2" s="133"/>
      <c r="B2" s="133"/>
      <c r="C2" s="133"/>
      <c r="D2" s="133"/>
      <c r="E2" s="133"/>
      <c r="F2" s="133"/>
      <c r="G2" s="133"/>
      <c r="H2" s="133"/>
      <c r="I2" s="133"/>
    </row>
    <row r="3" ht="36" customHeight="1" spans="1:9">
      <c r="A3" s="134" t="s">
        <v>1</v>
      </c>
      <c r="B3" s="134"/>
      <c r="C3" s="135" t="s">
        <v>354</v>
      </c>
      <c r="D3" s="135"/>
      <c r="E3" s="135"/>
      <c r="F3" s="135"/>
      <c r="G3" s="135"/>
      <c r="H3" s="136"/>
      <c r="I3" s="136"/>
    </row>
    <row r="4" ht="20.25" spans="1:9">
      <c r="A4" s="137" t="s">
        <v>355</v>
      </c>
      <c r="B4" s="138"/>
      <c r="C4" s="138"/>
      <c r="D4" s="139"/>
      <c r="E4" s="137" t="s">
        <v>356</v>
      </c>
      <c r="F4" s="138"/>
      <c r="G4" s="138"/>
      <c r="H4" s="138"/>
      <c r="I4" s="139"/>
    </row>
    <row r="5" s="123" customFormat="1" ht="20.1" customHeight="1" spans="1:9">
      <c r="A5" s="140" t="s">
        <v>3</v>
      </c>
      <c r="B5" s="141" t="s">
        <v>357</v>
      </c>
      <c r="C5" s="142" t="s">
        <v>358</v>
      </c>
      <c r="D5" s="143" t="s">
        <v>359</v>
      </c>
      <c r="E5" s="140" t="s">
        <v>3</v>
      </c>
      <c r="F5" s="144" t="s">
        <v>357</v>
      </c>
      <c r="G5" s="145" t="s">
        <v>360</v>
      </c>
      <c r="H5" s="146" t="s">
        <v>359</v>
      </c>
      <c r="I5" s="182" t="s">
        <v>361</v>
      </c>
    </row>
    <row r="6" ht="20.1" customHeight="1" spans="1:9">
      <c r="A6" s="147">
        <v>1</v>
      </c>
      <c r="B6" s="148" t="s">
        <v>362</v>
      </c>
      <c r="C6" s="148" t="s">
        <v>29</v>
      </c>
      <c r="D6" s="149">
        <v>100</v>
      </c>
      <c r="E6" s="147">
        <v>1</v>
      </c>
      <c r="F6" s="148" t="s">
        <v>363</v>
      </c>
      <c r="G6" s="148" t="s">
        <v>364</v>
      </c>
      <c r="H6" s="150">
        <v>-200</v>
      </c>
      <c r="I6" s="183" t="s">
        <v>77</v>
      </c>
    </row>
    <row r="7" ht="20.1" customHeight="1" spans="1:9">
      <c r="A7" s="147">
        <v>2</v>
      </c>
      <c r="B7" s="148" t="s">
        <v>362</v>
      </c>
      <c r="C7" s="148" t="s">
        <v>365</v>
      </c>
      <c r="D7" s="149">
        <v>100</v>
      </c>
      <c r="E7" s="147">
        <v>2</v>
      </c>
      <c r="F7" s="148" t="s">
        <v>366</v>
      </c>
      <c r="G7" s="148" t="s">
        <v>367</v>
      </c>
      <c r="H7" s="150">
        <v>-350</v>
      </c>
      <c r="I7" s="183" t="s">
        <v>368</v>
      </c>
    </row>
    <row r="8" ht="20.1" customHeight="1" spans="1:9">
      <c r="A8" s="147">
        <v>3</v>
      </c>
      <c r="B8" s="148" t="s">
        <v>362</v>
      </c>
      <c r="C8" s="148" t="s">
        <v>369</v>
      </c>
      <c r="D8" s="149">
        <v>100</v>
      </c>
      <c r="E8" s="147">
        <v>3</v>
      </c>
      <c r="F8" s="148" t="s">
        <v>370</v>
      </c>
      <c r="G8" s="148" t="s">
        <v>371</v>
      </c>
      <c r="H8" s="150">
        <v>-350</v>
      </c>
      <c r="I8" s="183" t="s">
        <v>50</v>
      </c>
    </row>
    <row r="9" ht="20.1" customHeight="1" spans="1:9">
      <c r="A9" s="147">
        <v>4</v>
      </c>
      <c r="B9" s="148" t="s">
        <v>362</v>
      </c>
      <c r="C9" s="148" t="s">
        <v>372</v>
      </c>
      <c r="D9" s="149">
        <v>100</v>
      </c>
      <c r="E9" s="147">
        <v>4</v>
      </c>
      <c r="F9" s="148" t="s">
        <v>329</v>
      </c>
      <c r="G9" s="148" t="s">
        <v>373</v>
      </c>
      <c r="H9" s="150">
        <v>-350</v>
      </c>
      <c r="I9" s="183" t="s">
        <v>374</v>
      </c>
    </row>
    <row r="10" ht="20.1" customHeight="1" spans="1:9">
      <c r="A10" s="147">
        <v>5</v>
      </c>
      <c r="B10" s="148" t="s">
        <v>362</v>
      </c>
      <c r="C10" s="148" t="s">
        <v>375</v>
      </c>
      <c r="D10" s="149">
        <v>100</v>
      </c>
      <c r="E10" s="147">
        <v>5</v>
      </c>
      <c r="F10" s="148" t="s">
        <v>376</v>
      </c>
      <c r="G10" s="148" t="s">
        <v>377</v>
      </c>
      <c r="H10" s="150">
        <v>-200</v>
      </c>
      <c r="I10" s="183" t="s">
        <v>378</v>
      </c>
    </row>
    <row r="11" ht="20.1" customHeight="1" spans="1:9">
      <c r="A11" s="147">
        <v>6</v>
      </c>
      <c r="B11" s="148" t="s">
        <v>362</v>
      </c>
      <c r="C11" s="148" t="s">
        <v>122</v>
      </c>
      <c r="D11" s="149">
        <v>100</v>
      </c>
      <c r="E11" s="147">
        <v>6</v>
      </c>
      <c r="F11" s="148" t="s">
        <v>379</v>
      </c>
      <c r="G11" s="148" t="s">
        <v>380</v>
      </c>
      <c r="H11" s="150">
        <v>-350</v>
      </c>
      <c r="I11" s="183" t="s">
        <v>33</v>
      </c>
    </row>
    <row r="12" ht="20.1" customHeight="1" spans="1:9">
      <c r="A12" s="147">
        <v>7</v>
      </c>
      <c r="B12" s="148" t="s">
        <v>362</v>
      </c>
      <c r="C12" s="148" t="s">
        <v>381</v>
      </c>
      <c r="D12" s="149">
        <v>100</v>
      </c>
      <c r="E12" s="147">
        <v>7</v>
      </c>
      <c r="F12" s="148" t="s">
        <v>382</v>
      </c>
      <c r="G12" s="148" t="s">
        <v>383</v>
      </c>
      <c r="H12" s="150">
        <v>-350</v>
      </c>
      <c r="I12" s="183" t="s">
        <v>384</v>
      </c>
    </row>
    <row r="13" ht="20.1" customHeight="1" spans="1:9">
      <c r="A13" s="147">
        <v>8</v>
      </c>
      <c r="B13" s="148" t="s">
        <v>362</v>
      </c>
      <c r="C13" s="148" t="s">
        <v>385</v>
      </c>
      <c r="D13" s="149">
        <v>100</v>
      </c>
      <c r="E13" s="147">
        <v>8</v>
      </c>
      <c r="F13" s="151" t="s">
        <v>386</v>
      </c>
      <c r="G13" s="152" t="s">
        <v>387</v>
      </c>
      <c r="H13" s="153">
        <v>-276</v>
      </c>
      <c r="I13" s="184" t="s">
        <v>115</v>
      </c>
    </row>
    <row r="14" ht="20.1" customHeight="1" spans="1:9">
      <c r="A14" s="147">
        <v>9</v>
      </c>
      <c r="B14" s="148" t="s">
        <v>362</v>
      </c>
      <c r="C14" s="148" t="s">
        <v>378</v>
      </c>
      <c r="D14" s="149">
        <v>100</v>
      </c>
      <c r="E14" s="147">
        <v>9</v>
      </c>
      <c r="F14" s="148" t="s">
        <v>388</v>
      </c>
      <c r="G14" s="148" t="s">
        <v>389</v>
      </c>
      <c r="H14" s="150">
        <v>-350</v>
      </c>
      <c r="I14" s="183" t="s">
        <v>390</v>
      </c>
    </row>
    <row r="15" ht="20.1" customHeight="1" spans="1:9">
      <c r="A15" s="147">
        <v>10</v>
      </c>
      <c r="B15" s="148" t="s">
        <v>362</v>
      </c>
      <c r="C15" s="148" t="s">
        <v>391</v>
      </c>
      <c r="D15" s="149">
        <v>100</v>
      </c>
      <c r="E15" s="147">
        <v>10</v>
      </c>
      <c r="F15" s="148" t="s">
        <v>392</v>
      </c>
      <c r="G15" s="148" t="s">
        <v>393</v>
      </c>
      <c r="H15" s="150">
        <v>-350</v>
      </c>
      <c r="I15" s="183" t="s">
        <v>394</v>
      </c>
    </row>
    <row r="16" ht="20.1" customHeight="1" spans="1:9">
      <c r="A16" s="147">
        <v>11</v>
      </c>
      <c r="B16" s="148" t="s">
        <v>362</v>
      </c>
      <c r="C16" s="148" t="s">
        <v>83</v>
      </c>
      <c r="D16" s="149">
        <v>100</v>
      </c>
      <c r="E16" s="147">
        <v>11</v>
      </c>
      <c r="F16" s="148" t="s">
        <v>395</v>
      </c>
      <c r="G16" s="148" t="s">
        <v>396</v>
      </c>
      <c r="H16" s="150">
        <v>-350</v>
      </c>
      <c r="I16" s="183" t="s">
        <v>397</v>
      </c>
    </row>
    <row r="17" ht="20.1" customHeight="1" spans="1:9">
      <c r="A17" s="147">
        <v>12</v>
      </c>
      <c r="B17" s="148" t="s">
        <v>362</v>
      </c>
      <c r="C17" s="148" t="s">
        <v>398</v>
      </c>
      <c r="D17" s="149">
        <v>100</v>
      </c>
      <c r="E17" s="147">
        <v>12</v>
      </c>
      <c r="F17" s="148" t="s">
        <v>399</v>
      </c>
      <c r="G17" s="148" t="s">
        <v>400</v>
      </c>
      <c r="H17" s="150">
        <v>-300</v>
      </c>
      <c r="I17" s="183" t="s">
        <v>401</v>
      </c>
    </row>
    <row r="18" ht="20.1" customHeight="1" spans="1:9">
      <c r="A18" s="147">
        <v>13</v>
      </c>
      <c r="B18" s="148" t="s">
        <v>362</v>
      </c>
      <c r="C18" s="148" t="s">
        <v>390</v>
      </c>
      <c r="D18" s="149">
        <v>100</v>
      </c>
      <c r="E18" s="147">
        <v>13</v>
      </c>
      <c r="F18" s="148" t="s">
        <v>402</v>
      </c>
      <c r="G18" s="148" t="s">
        <v>403</v>
      </c>
      <c r="H18" s="150">
        <v>-350</v>
      </c>
      <c r="I18" s="183" t="s">
        <v>69</v>
      </c>
    </row>
    <row r="19" ht="20.1" customHeight="1" spans="1:9">
      <c r="A19" s="147">
        <v>14</v>
      </c>
      <c r="B19" s="148" t="s">
        <v>362</v>
      </c>
      <c r="C19" s="148" t="s">
        <v>404</v>
      </c>
      <c r="D19" s="149">
        <v>100</v>
      </c>
      <c r="E19" s="147">
        <v>14</v>
      </c>
      <c r="F19" s="148" t="s">
        <v>405</v>
      </c>
      <c r="G19" s="148" t="s">
        <v>406</v>
      </c>
      <c r="H19" s="150">
        <v>-350</v>
      </c>
      <c r="I19" s="183" t="s">
        <v>369</v>
      </c>
    </row>
    <row r="20" ht="20.1" customHeight="1" spans="1:9">
      <c r="A20" s="147">
        <v>15</v>
      </c>
      <c r="B20" s="148" t="s">
        <v>362</v>
      </c>
      <c r="C20" s="148" t="s">
        <v>407</v>
      </c>
      <c r="D20" s="149">
        <v>100</v>
      </c>
      <c r="E20" s="147">
        <v>15</v>
      </c>
      <c r="F20" s="148" t="s">
        <v>408</v>
      </c>
      <c r="G20" s="148" t="s">
        <v>409</v>
      </c>
      <c r="H20" s="150">
        <v>-350</v>
      </c>
      <c r="I20" s="183" t="s">
        <v>410</v>
      </c>
    </row>
    <row r="21" ht="20.1" customHeight="1" spans="1:9">
      <c r="A21" s="147">
        <v>16</v>
      </c>
      <c r="B21" s="148" t="s">
        <v>362</v>
      </c>
      <c r="C21" s="148" t="s">
        <v>69</v>
      </c>
      <c r="D21" s="149">
        <v>100</v>
      </c>
      <c r="E21" s="147">
        <v>16</v>
      </c>
      <c r="F21" s="148" t="s">
        <v>411</v>
      </c>
      <c r="G21" s="148" t="s">
        <v>412</v>
      </c>
      <c r="H21" s="150">
        <v>-350</v>
      </c>
      <c r="I21" s="183" t="s">
        <v>413</v>
      </c>
    </row>
    <row r="22" ht="20.1" customHeight="1" spans="1:9">
      <c r="A22" s="147">
        <v>17</v>
      </c>
      <c r="B22" s="148" t="s">
        <v>362</v>
      </c>
      <c r="C22" s="148" t="s">
        <v>414</v>
      </c>
      <c r="D22" s="149">
        <v>100</v>
      </c>
      <c r="E22" s="147">
        <v>17</v>
      </c>
      <c r="F22" s="148" t="s">
        <v>415</v>
      </c>
      <c r="G22" s="148" t="s">
        <v>416</v>
      </c>
      <c r="H22" s="150">
        <v>-350</v>
      </c>
      <c r="I22" s="183" t="s">
        <v>385</v>
      </c>
    </row>
    <row r="23" ht="20.1" customHeight="1" spans="1:9">
      <c r="A23" s="147">
        <v>18</v>
      </c>
      <c r="B23" s="148" t="s">
        <v>362</v>
      </c>
      <c r="C23" s="148" t="s">
        <v>417</v>
      </c>
      <c r="D23" s="149">
        <v>100</v>
      </c>
      <c r="E23" s="147">
        <v>18</v>
      </c>
      <c r="F23" s="148" t="s">
        <v>418</v>
      </c>
      <c r="G23" s="148" t="s">
        <v>419</v>
      </c>
      <c r="H23" s="150">
        <v>-350</v>
      </c>
      <c r="I23" s="183" t="s">
        <v>414</v>
      </c>
    </row>
    <row r="24" ht="20.1" customHeight="1" spans="1:9">
      <c r="A24" s="147">
        <v>19</v>
      </c>
      <c r="B24" s="148" t="s">
        <v>362</v>
      </c>
      <c r="C24" s="148" t="s">
        <v>127</v>
      </c>
      <c r="D24" s="149">
        <v>100</v>
      </c>
      <c r="E24" s="147">
        <v>19</v>
      </c>
      <c r="F24" s="148" t="s">
        <v>420</v>
      </c>
      <c r="G24" s="148" t="s">
        <v>421</v>
      </c>
      <c r="H24" s="150">
        <v>-350</v>
      </c>
      <c r="I24" s="183" t="s">
        <v>422</v>
      </c>
    </row>
    <row r="25" ht="20.1" customHeight="1" spans="1:9">
      <c r="A25" s="147">
        <v>20</v>
      </c>
      <c r="B25" s="148" t="s">
        <v>362</v>
      </c>
      <c r="C25" s="148" t="s">
        <v>423</v>
      </c>
      <c r="D25" s="149">
        <v>100</v>
      </c>
      <c r="E25" s="147">
        <v>20</v>
      </c>
      <c r="F25" s="148" t="s">
        <v>424</v>
      </c>
      <c r="G25" s="148" t="s">
        <v>425</v>
      </c>
      <c r="H25" s="150">
        <v>-350</v>
      </c>
      <c r="I25" s="183" t="s">
        <v>426</v>
      </c>
    </row>
    <row r="26" ht="20.1" customHeight="1" spans="1:9">
      <c r="A26" s="147">
        <v>21</v>
      </c>
      <c r="B26" s="148" t="s">
        <v>362</v>
      </c>
      <c r="C26" s="148" t="s">
        <v>426</v>
      </c>
      <c r="D26" s="149">
        <v>100</v>
      </c>
      <c r="E26" s="147">
        <v>21</v>
      </c>
      <c r="F26" s="148" t="s">
        <v>427</v>
      </c>
      <c r="G26" s="148" t="s">
        <v>428</v>
      </c>
      <c r="H26" s="150">
        <v>-350</v>
      </c>
      <c r="I26" s="183" t="s">
        <v>390</v>
      </c>
    </row>
    <row r="27" ht="20.1" customHeight="1" spans="1:9">
      <c r="A27" s="147">
        <v>22</v>
      </c>
      <c r="B27" s="148" t="s">
        <v>362</v>
      </c>
      <c r="C27" s="148" t="s">
        <v>429</v>
      </c>
      <c r="D27" s="149">
        <v>100</v>
      </c>
      <c r="E27" s="147">
        <v>22</v>
      </c>
      <c r="F27" s="148" t="s">
        <v>57</v>
      </c>
      <c r="G27" s="154" t="s">
        <v>430</v>
      </c>
      <c r="H27" s="150">
        <v>-440</v>
      </c>
      <c r="I27" s="183" t="s">
        <v>417</v>
      </c>
    </row>
    <row r="28" ht="20.1" customHeight="1" spans="1:9">
      <c r="A28" s="147">
        <v>23</v>
      </c>
      <c r="B28" s="148" t="s">
        <v>362</v>
      </c>
      <c r="C28" s="148" t="s">
        <v>431</v>
      </c>
      <c r="D28" s="149">
        <v>100</v>
      </c>
      <c r="E28" s="147">
        <v>23</v>
      </c>
      <c r="F28" s="148" t="s">
        <v>432</v>
      </c>
      <c r="G28" s="148" t="s">
        <v>433</v>
      </c>
      <c r="H28" s="150">
        <v>-350</v>
      </c>
      <c r="I28" s="183" t="s">
        <v>369</v>
      </c>
    </row>
    <row r="29" ht="20.1" customHeight="1" spans="1:9">
      <c r="A29" s="147">
        <v>24</v>
      </c>
      <c r="B29" s="148" t="s">
        <v>362</v>
      </c>
      <c r="C29" s="148" t="s">
        <v>401</v>
      </c>
      <c r="D29" s="149">
        <v>100</v>
      </c>
      <c r="E29" s="147">
        <v>24</v>
      </c>
      <c r="F29" s="148" t="s">
        <v>93</v>
      </c>
      <c r="G29" s="148" t="s">
        <v>434</v>
      </c>
      <c r="H29" s="150">
        <v>-350</v>
      </c>
      <c r="I29" s="183" t="s">
        <v>106</v>
      </c>
    </row>
    <row r="30" ht="20.1" customHeight="1" spans="1:9">
      <c r="A30" s="147">
        <v>25</v>
      </c>
      <c r="B30" s="148" t="s">
        <v>362</v>
      </c>
      <c r="C30" s="148" t="s">
        <v>435</v>
      </c>
      <c r="D30" s="149">
        <v>100</v>
      </c>
      <c r="E30" s="147">
        <v>25</v>
      </c>
      <c r="F30" s="148" t="s">
        <v>436</v>
      </c>
      <c r="G30" s="148" t="s">
        <v>437</v>
      </c>
      <c r="H30" s="150">
        <v>-350</v>
      </c>
      <c r="I30" s="183" t="s">
        <v>431</v>
      </c>
    </row>
    <row r="31" ht="20.1" customHeight="1" spans="1:9">
      <c r="A31" s="147">
        <v>26</v>
      </c>
      <c r="B31" s="148" t="s">
        <v>362</v>
      </c>
      <c r="C31" s="148" t="s">
        <v>115</v>
      </c>
      <c r="D31" s="149">
        <v>100</v>
      </c>
      <c r="E31" s="147">
        <v>26</v>
      </c>
      <c r="F31" s="148" t="s">
        <v>294</v>
      </c>
      <c r="G31" s="148" t="s">
        <v>438</v>
      </c>
      <c r="H31" s="150">
        <v>-350</v>
      </c>
      <c r="I31" s="183" t="s">
        <v>439</v>
      </c>
    </row>
    <row r="32" ht="20.1" customHeight="1" spans="1:9">
      <c r="A32" s="147">
        <v>27</v>
      </c>
      <c r="B32" s="148" t="s">
        <v>362</v>
      </c>
      <c r="C32" s="148" t="s">
        <v>440</v>
      </c>
      <c r="D32" s="149">
        <v>100</v>
      </c>
      <c r="E32" s="147">
        <v>27</v>
      </c>
      <c r="F32" s="148" t="s">
        <v>441</v>
      </c>
      <c r="G32" s="148" t="s">
        <v>442</v>
      </c>
      <c r="H32" s="150">
        <v>-350</v>
      </c>
      <c r="I32" s="183" t="s">
        <v>374</v>
      </c>
    </row>
    <row r="33" ht="20.1" customHeight="1" spans="1:9">
      <c r="A33" s="147">
        <v>28</v>
      </c>
      <c r="B33" s="148" t="s">
        <v>362</v>
      </c>
      <c r="C33" s="148" t="s">
        <v>443</v>
      </c>
      <c r="D33" s="149">
        <v>100</v>
      </c>
      <c r="E33" s="147">
        <v>28</v>
      </c>
      <c r="F33" s="148" t="s">
        <v>444</v>
      </c>
      <c r="G33" s="148" t="s">
        <v>445</v>
      </c>
      <c r="H33" s="150">
        <v>-350</v>
      </c>
      <c r="I33" s="183" t="s">
        <v>417</v>
      </c>
    </row>
    <row r="34" ht="20.1" customHeight="1" spans="1:9">
      <c r="A34" s="147">
        <v>29</v>
      </c>
      <c r="B34" s="148" t="s">
        <v>362</v>
      </c>
      <c r="C34" s="148" t="s">
        <v>446</v>
      </c>
      <c r="D34" s="149">
        <v>100</v>
      </c>
      <c r="E34" s="147">
        <v>29</v>
      </c>
      <c r="F34" s="148"/>
      <c r="G34" s="148"/>
      <c r="H34" s="150"/>
      <c r="I34" s="183"/>
    </row>
    <row r="35" ht="20.1" customHeight="1" spans="1:9">
      <c r="A35" s="147">
        <v>30</v>
      </c>
      <c r="B35" s="148" t="s">
        <v>362</v>
      </c>
      <c r="C35" s="148" t="s">
        <v>447</v>
      </c>
      <c r="D35" s="149">
        <v>100</v>
      </c>
      <c r="E35" s="147">
        <v>30</v>
      </c>
      <c r="F35" s="148"/>
      <c r="G35" s="148"/>
      <c r="H35" s="150"/>
      <c r="I35" s="183"/>
    </row>
    <row r="36" ht="20.1" customHeight="1" spans="1:9">
      <c r="A36" s="147">
        <v>31</v>
      </c>
      <c r="B36" s="148" t="s">
        <v>362</v>
      </c>
      <c r="C36" s="148" t="s">
        <v>448</v>
      </c>
      <c r="D36" s="149">
        <v>100</v>
      </c>
      <c r="E36" s="147">
        <v>31</v>
      </c>
      <c r="F36" s="148"/>
      <c r="G36" s="148"/>
      <c r="H36" s="150"/>
      <c r="I36" s="183"/>
    </row>
    <row r="37" ht="20.1" customHeight="1" spans="1:9">
      <c r="A37" s="147">
        <v>32</v>
      </c>
      <c r="B37" s="148" t="s">
        <v>362</v>
      </c>
      <c r="C37" s="148" t="s">
        <v>449</v>
      </c>
      <c r="D37" s="149">
        <v>100</v>
      </c>
      <c r="E37" s="147">
        <v>32</v>
      </c>
      <c r="F37" s="148"/>
      <c r="G37" s="148"/>
      <c r="H37" s="150"/>
      <c r="I37" s="183"/>
    </row>
    <row r="38" ht="20.1" customHeight="1" spans="1:9">
      <c r="A38" s="147">
        <v>33</v>
      </c>
      <c r="B38" s="148" t="s">
        <v>362</v>
      </c>
      <c r="C38" s="148" t="s">
        <v>450</v>
      </c>
      <c r="D38" s="149">
        <v>100</v>
      </c>
      <c r="E38" s="147">
        <v>33</v>
      </c>
      <c r="F38" s="148"/>
      <c r="G38" s="148"/>
      <c r="H38" s="150"/>
      <c r="I38" s="183"/>
    </row>
    <row r="39" ht="20.1" customHeight="1" spans="1:9">
      <c r="A39" s="147">
        <v>34</v>
      </c>
      <c r="B39" s="148" t="s">
        <v>362</v>
      </c>
      <c r="C39" s="148" t="s">
        <v>451</v>
      </c>
      <c r="D39" s="149">
        <v>100</v>
      </c>
      <c r="E39" s="147">
        <v>34</v>
      </c>
      <c r="F39" s="148"/>
      <c r="G39" s="148"/>
      <c r="H39" s="150"/>
      <c r="I39" s="183"/>
    </row>
    <row r="40" ht="20.1" customHeight="1" spans="1:9">
      <c r="A40" s="147">
        <v>35</v>
      </c>
      <c r="B40" s="148" t="s">
        <v>362</v>
      </c>
      <c r="C40" s="148" t="s">
        <v>452</v>
      </c>
      <c r="D40" s="149">
        <v>100</v>
      </c>
      <c r="E40" s="147">
        <v>35</v>
      </c>
      <c r="F40" s="148"/>
      <c r="G40" s="148"/>
      <c r="H40" s="150"/>
      <c r="I40" s="183"/>
    </row>
    <row r="41" ht="20.1" customHeight="1" spans="1:9">
      <c r="A41" s="147">
        <v>36</v>
      </c>
      <c r="B41" s="148" t="s">
        <v>362</v>
      </c>
      <c r="C41" s="148" t="s">
        <v>453</v>
      </c>
      <c r="D41" s="149">
        <v>100</v>
      </c>
      <c r="E41" s="147">
        <v>36</v>
      </c>
      <c r="F41" s="148"/>
      <c r="G41" s="148"/>
      <c r="H41" s="150"/>
      <c r="I41" s="183"/>
    </row>
    <row r="42" ht="20.1" customHeight="1" spans="1:9">
      <c r="A42" s="147">
        <v>37</v>
      </c>
      <c r="B42" s="148" t="s">
        <v>362</v>
      </c>
      <c r="C42" s="148" t="s">
        <v>67</v>
      </c>
      <c r="D42" s="149">
        <v>100</v>
      </c>
      <c r="E42" s="147">
        <v>37</v>
      </c>
      <c r="F42" s="148"/>
      <c r="G42" s="148"/>
      <c r="H42" s="150"/>
      <c r="I42" s="183"/>
    </row>
    <row r="43" ht="20.1" customHeight="1" spans="1:9">
      <c r="A43" s="147">
        <v>38</v>
      </c>
      <c r="B43" s="148" t="s">
        <v>362</v>
      </c>
      <c r="C43" s="148" t="s">
        <v>33</v>
      </c>
      <c r="D43" s="155">
        <v>100</v>
      </c>
      <c r="E43" s="147">
        <v>38</v>
      </c>
      <c r="F43" s="148"/>
      <c r="G43" s="148"/>
      <c r="H43" s="150"/>
      <c r="I43" s="183"/>
    </row>
    <row r="44" ht="20.1" customHeight="1" spans="1:9">
      <c r="A44" s="147">
        <v>39</v>
      </c>
      <c r="B44" s="148" t="s">
        <v>454</v>
      </c>
      <c r="C44" s="148" t="s">
        <v>455</v>
      </c>
      <c r="D44" s="155">
        <v>100</v>
      </c>
      <c r="E44" s="147">
        <v>39</v>
      </c>
      <c r="F44" s="148"/>
      <c r="G44" s="148"/>
      <c r="H44" s="150"/>
      <c r="I44" s="183"/>
    </row>
    <row r="45" ht="20.1" customHeight="1" spans="1:9">
      <c r="A45" s="147">
        <v>40</v>
      </c>
      <c r="B45" s="148" t="s">
        <v>454</v>
      </c>
      <c r="C45" s="148" t="s">
        <v>384</v>
      </c>
      <c r="D45" s="155">
        <v>100</v>
      </c>
      <c r="E45" s="147">
        <v>40</v>
      </c>
      <c r="F45" s="148"/>
      <c r="G45" s="148"/>
      <c r="H45" s="150"/>
      <c r="I45" s="183"/>
    </row>
    <row r="46" ht="20.1" customHeight="1" spans="1:9">
      <c r="A46" s="147">
        <v>41</v>
      </c>
      <c r="B46" s="148" t="s">
        <v>454</v>
      </c>
      <c r="C46" s="148" t="s">
        <v>456</v>
      </c>
      <c r="D46" s="155">
        <v>100</v>
      </c>
      <c r="E46" s="147">
        <v>41</v>
      </c>
      <c r="F46" s="148"/>
      <c r="G46" s="148"/>
      <c r="H46" s="150"/>
      <c r="I46" s="183"/>
    </row>
    <row r="47" ht="20.1" customHeight="1" spans="1:9">
      <c r="A47" s="147">
        <v>42</v>
      </c>
      <c r="B47" s="148" t="s">
        <v>454</v>
      </c>
      <c r="C47" s="148" t="s">
        <v>457</v>
      </c>
      <c r="D47" s="155">
        <v>100</v>
      </c>
      <c r="E47" s="147">
        <v>42</v>
      </c>
      <c r="F47" s="148"/>
      <c r="G47" s="148"/>
      <c r="H47" s="150"/>
      <c r="I47" s="183"/>
    </row>
    <row r="48" ht="20.1" customHeight="1" spans="1:9">
      <c r="A48" s="147">
        <v>43</v>
      </c>
      <c r="B48" s="148" t="s">
        <v>458</v>
      </c>
      <c r="C48" s="148" t="s">
        <v>459</v>
      </c>
      <c r="D48" s="155">
        <v>100</v>
      </c>
      <c r="E48" s="147">
        <v>43</v>
      </c>
      <c r="F48" s="148"/>
      <c r="G48" s="148"/>
      <c r="H48" s="150"/>
      <c r="I48" s="183"/>
    </row>
    <row r="49" ht="20.1" customHeight="1" spans="1:9">
      <c r="A49" s="147">
        <v>44</v>
      </c>
      <c r="B49" s="148" t="s">
        <v>460</v>
      </c>
      <c r="C49" s="148" t="s">
        <v>77</v>
      </c>
      <c r="D49" s="155">
        <v>100</v>
      </c>
      <c r="E49" s="147">
        <v>44</v>
      </c>
      <c r="F49" s="148"/>
      <c r="G49" s="148"/>
      <c r="H49" s="150"/>
      <c r="I49" s="183"/>
    </row>
    <row r="50" ht="35.25" customHeight="1" spans="1:9">
      <c r="A50" s="147">
        <v>45</v>
      </c>
      <c r="B50" s="148" t="s">
        <v>461</v>
      </c>
      <c r="C50" s="156" t="s">
        <v>462</v>
      </c>
      <c r="D50" s="155">
        <v>7084</v>
      </c>
      <c r="E50" s="157"/>
      <c r="F50" s="158"/>
      <c r="G50" s="159"/>
      <c r="H50" s="160"/>
      <c r="I50" s="185"/>
    </row>
    <row r="51" ht="20.1" customHeight="1" spans="1:9">
      <c r="A51" s="147">
        <v>46</v>
      </c>
      <c r="B51" s="148" t="s">
        <v>294</v>
      </c>
      <c r="C51" s="148" t="s">
        <v>463</v>
      </c>
      <c r="D51" s="155">
        <v>38</v>
      </c>
      <c r="E51" s="161"/>
      <c r="F51" s="162"/>
      <c r="G51" s="162"/>
      <c r="H51" s="163"/>
      <c r="I51" s="186"/>
    </row>
    <row r="52" ht="20.1" customHeight="1" spans="1:9">
      <c r="A52" s="147">
        <v>47</v>
      </c>
      <c r="B52" s="148"/>
      <c r="C52" s="148"/>
      <c r="D52" s="155"/>
      <c r="E52" s="161"/>
      <c r="F52" s="164"/>
      <c r="G52" s="164"/>
      <c r="H52" s="165"/>
      <c r="I52" s="187"/>
    </row>
    <row r="53" ht="20.1" customHeight="1" spans="1:9">
      <c r="A53" s="147">
        <v>48</v>
      </c>
      <c r="B53" s="148"/>
      <c r="C53" s="148"/>
      <c r="D53" s="155"/>
      <c r="E53" s="161"/>
      <c r="F53" s="164"/>
      <c r="G53" s="164"/>
      <c r="H53" s="165"/>
      <c r="I53" s="187"/>
    </row>
    <row r="54" ht="20.1" customHeight="1" spans="1:9">
      <c r="A54" s="147">
        <v>49</v>
      </c>
      <c r="B54" s="148"/>
      <c r="C54" s="148"/>
      <c r="D54" s="155"/>
      <c r="E54" s="161"/>
      <c r="F54" s="164"/>
      <c r="G54" s="164"/>
      <c r="H54" s="165"/>
      <c r="I54" s="187"/>
    </row>
    <row r="55" ht="20.1" customHeight="1" spans="1:9">
      <c r="A55" s="147">
        <v>50</v>
      </c>
      <c r="B55" s="148"/>
      <c r="C55" s="148"/>
      <c r="D55" s="155"/>
      <c r="E55" s="161"/>
      <c r="F55" s="164"/>
      <c r="G55" s="164"/>
      <c r="H55" s="165"/>
      <c r="I55" s="187"/>
    </row>
    <row r="56" ht="20.1" customHeight="1" spans="1:9">
      <c r="A56" s="147">
        <v>51</v>
      </c>
      <c r="B56" s="148"/>
      <c r="C56" s="148"/>
      <c r="D56" s="155"/>
      <c r="E56" s="161"/>
      <c r="F56" s="164"/>
      <c r="G56" s="164"/>
      <c r="H56" s="165"/>
      <c r="I56" s="187"/>
    </row>
    <row r="57" ht="20.1" customHeight="1" spans="1:9">
      <c r="A57" s="147">
        <v>52</v>
      </c>
      <c r="B57" s="148"/>
      <c r="C57" s="148"/>
      <c r="D57" s="155"/>
      <c r="E57" s="147"/>
      <c r="F57" s="148"/>
      <c r="G57" s="148"/>
      <c r="H57" s="150"/>
      <c r="I57" s="183"/>
    </row>
    <row r="58" ht="20.1" customHeight="1" spans="1:9">
      <c r="A58" s="147"/>
      <c r="B58" s="148"/>
      <c r="C58" s="148"/>
      <c r="D58" s="155"/>
      <c r="E58" s="147"/>
      <c r="F58" s="148"/>
      <c r="G58" s="148"/>
      <c r="H58" s="150"/>
      <c r="I58" s="183"/>
    </row>
    <row r="59" ht="20.1" customHeight="1" spans="1:9">
      <c r="A59" s="147"/>
      <c r="B59" s="148"/>
      <c r="C59" s="148"/>
      <c r="D59" s="155"/>
      <c r="E59" s="147"/>
      <c r="F59" s="148"/>
      <c r="G59" s="148"/>
      <c r="H59" s="150"/>
      <c r="I59" s="183"/>
    </row>
    <row r="60" ht="20.1" customHeight="1" spans="1:9">
      <c r="A60" s="147"/>
      <c r="B60" s="148"/>
      <c r="C60" s="148"/>
      <c r="D60" s="155"/>
      <c r="E60" s="147"/>
      <c r="F60" s="148"/>
      <c r="G60" s="148"/>
      <c r="H60" s="150"/>
      <c r="I60" s="183"/>
    </row>
    <row r="61" ht="20.1" customHeight="1" spans="1:9">
      <c r="A61" s="147"/>
      <c r="B61" s="148"/>
      <c r="C61" s="148"/>
      <c r="D61" s="155"/>
      <c r="E61" s="147"/>
      <c r="F61" s="148"/>
      <c r="G61" s="148"/>
      <c r="H61" s="150"/>
      <c r="I61" s="183"/>
    </row>
    <row r="62" ht="20.1" customHeight="1" spans="1:9">
      <c r="A62" s="166"/>
      <c r="B62" s="167"/>
      <c r="C62" s="168" t="s">
        <v>464</v>
      </c>
      <c r="D62" s="169">
        <f>SUM(D6:D61)</f>
        <v>11522</v>
      </c>
      <c r="E62" s="166"/>
      <c r="F62" s="170"/>
      <c r="G62" s="170"/>
      <c r="H62" s="171"/>
      <c r="I62" s="188"/>
    </row>
    <row r="63" ht="24" customHeight="1" spans="1:9">
      <c r="A63" s="166"/>
      <c r="B63" s="172" t="s">
        <v>465</v>
      </c>
      <c r="C63" s="173"/>
      <c r="D63" s="169">
        <f>H63</f>
        <v>-9466</v>
      </c>
      <c r="E63" s="166"/>
      <c r="F63" s="170"/>
      <c r="G63" s="170"/>
      <c r="H63" s="174">
        <f>SUM(H6:H62)</f>
        <v>-9466</v>
      </c>
      <c r="I63" s="188"/>
    </row>
    <row r="64" ht="41.25" customHeight="1" spans="1:9">
      <c r="A64" s="175" t="s">
        <v>466</v>
      </c>
      <c r="B64" s="176"/>
      <c r="C64" s="177"/>
      <c r="D64" s="178">
        <f>SUM(D62:D63)</f>
        <v>2056</v>
      </c>
      <c r="E64" s="179"/>
      <c r="F64" s="180"/>
      <c r="G64" s="180"/>
      <c r="H64" s="181"/>
      <c r="I64" s="189"/>
    </row>
    <row r="65" ht="27.75" customHeight="1" spans="1:9">
      <c r="A65" s="190"/>
      <c r="B65" s="191" t="s">
        <v>467</v>
      </c>
      <c r="C65" s="191"/>
      <c r="D65" s="191"/>
      <c r="E65" s="191"/>
      <c r="F65" s="191"/>
      <c r="G65" s="191"/>
      <c r="H65" s="191"/>
      <c r="I65" s="191"/>
    </row>
  </sheetData>
  <mergeCells count="8">
    <mergeCell ref="A3:B3"/>
    <mergeCell ref="C3:G3"/>
    <mergeCell ref="A4:D4"/>
    <mergeCell ref="E4:I4"/>
    <mergeCell ref="B63:C63"/>
    <mergeCell ref="A64:C64"/>
    <mergeCell ref="B65:I65"/>
    <mergeCell ref="A1:I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G5" sqref="G5"/>
    </sheetView>
  </sheetViews>
  <sheetFormatPr defaultColWidth="10" defaultRowHeight="13.5"/>
  <cols>
    <col min="2" max="2" width="21.1083333333333" customWidth="1"/>
    <col min="3" max="3" width="30.6666666666667" customWidth="1"/>
    <col min="4" max="4" width="23.2166666666667" customWidth="1"/>
    <col min="5" max="6" width="18.4416666666667" customWidth="1"/>
    <col min="7" max="7" width="19.3333333333333" style="23" customWidth="1"/>
    <col min="8" max="8" width="19" customWidth="1"/>
    <col min="9" max="9" width="21.1083333333333" style="23" customWidth="1"/>
    <col min="10" max="10" width="6.10833333333333" customWidth="1"/>
    <col min="11" max="11" width="3.44166666666667" style="23" customWidth="1"/>
    <col min="12" max="12" width="13.6666666666667" customWidth="1"/>
    <col min="13" max="13" width="11.3333333333333" style="23" customWidth="1"/>
    <col min="14" max="14" width="7.44166666666667" customWidth="1"/>
    <col min="15" max="15" width="12.6666666666667" customWidth="1"/>
  </cols>
  <sheetData>
    <row r="1" ht="54.75" customHeight="1" spans="1:10">
      <c r="A1" s="24" t="s">
        <v>468</v>
      </c>
      <c r="B1" s="24"/>
      <c r="C1" s="24"/>
      <c r="D1" s="24"/>
      <c r="E1" s="24"/>
      <c r="F1" s="24"/>
      <c r="G1" s="24"/>
      <c r="H1" s="24"/>
      <c r="I1" s="24"/>
      <c r="J1" s="24"/>
    </row>
    <row r="2" ht="19.5" spans="1:10">
      <c r="A2" s="25" t="s">
        <v>6</v>
      </c>
      <c r="B2" s="26" t="s">
        <v>5</v>
      </c>
      <c r="C2" s="27" t="s">
        <v>469</v>
      </c>
      <c r="D2" s="28" t="s">
        <v>470</v>
      </c>
      <c r="E2" s="29" t="s">
        <v>471</v>
      </c>
      <c r="F2" s="30" t="s">
        <v>472</v>
      </c>
      <c r="G2" s="31"/>
      <c r="H2" s="32" t="s">
        <v>473</v>
      </c>
      <c r="I2" s="31"/>
      <c r="J2" s="121"/>
    </row>
    <row r="3" ht="19.5" spans="1:10">
      <c r="A3" s="33"/>
      <c r="B3" s="34"/>
      <c r="C3" s="35"/>
      <c r="D3" s="36" t="s">
        <v>474</v>
      </c>
      <c r="E3" s="37" t="s">
        <v>4</v>
      </c>
      <c r="F3" s="38" t="s">
        <v>269</v>
      </c>
      <c r="G3" s="39" t="s">
        <v>475</v>
      </c>
      <c r="H3" s="40" t="s">
        <v>269</v>
      </c>
      <c r="I3" s="122" t="s">
        <v>475</v>
      </c>
      <c r="J3" s="123"/>
    </row>
    <row r="4" ht="24.9" customHeight="1" spans="1:10">
      <c r="A4" s="41" t="s">
        <v>476</v>
      </c>
      <c r="B4" s="42" t="s">
        <v>477</v>
      </c>
      <c r="C4" s="43" t="s">
        <v>478</v>
      </c>
      <c r="D4" s="44"/>
      <c r="E4" s="45" t="s">
        <v>479</v>
      </c>
      <c r="F4" s="46" t="s">
        <v>40</v>
      </c>
      <c r="G4" s="47">
        <v>1000</v>
      </c>
      <c r="H4" s="46" t="s">
        <v>137</v>
      </c>
      <c r="I4" s="124">
        <v>1000</v>
      </c>
      <c r="J4" s="123"/>
    </row>
    <row r="5" ht="24.9" customHeight="1" spans="1:10">
      <c r="A5" s="48"/>
      <c r="B5" s="49"/>
      <c r="C5" s="50"/>
      <c r="D5" s="51"/>
      <c r="E5" s="52"/>
      <c r="F5" s="46"/>
      <c r="G5" s="47"/>
      <c r="H5" s="53"/>
      <c r="I5" s="83"/>
      <c r="J5" s="123"/>
    </row>
    <row r="6" ht="24.9" customHeight="1" spans="1:10">
      <c r="A6" s="54"/>
      <c r="B6" s="55"/>
      <c r="C6" s="56"/>
      <c r="D6" s="57"/>
      <c r="E6" s="58"/>
      <c r="F6" s="59"/>
      <c r="G6" s="60"/>
      <c r="H6" s="61"/>
      <c r="I6" s="125"/>
      <c r="J6" s="123"/>
    </row>
    <row r="7" ht="24.9" customHeight="1" spans="1:10">
      <c r="A7" s="62" t="s">
        <v>480</v>
      </c>
      <c r="B7" s="42" t="s">
        <v>481</v>
      </c>
      <c r="C7" s="44" t="s">
        <v>482</v>
      </c>
      <c r="D7" s="44"/>
      <c r="E7" s="63" t="s">
        <v>483</v>
      </c>
      <c r="F7" s="46" t="s">
        <v>40</v>
      </c>
      <c r="G7" s="64">
        <v>1000</v>
      </c>
      <c r="H7" s="46" t="s">
        <v>137</v>
      </c>
      <c r="I7" s="126">
        <v>1000</v>
      </c>
      <c r="J7" s="123"/>
    </row>
    <row r="8" ht="24.9" customHeight="1" spans="1:10">
      <c r="A8" s="65"/>
      <c r="B8" s="66"/>
      <c r="C8" s="67"/>
      <c r="D8" s="68"/>
      <c r="E8" s="69"/>
      <c r="F8" s="70"/>
      <c r="G8" s="71"/>
      <c r="H8" s="70"/>
      <c r="I8" s="71"/>
      <c r="J8" s="123"/>
    </row>
    <row r="9" ht="24.9" customHeight="1" spans="1:10">
      <c r="A9" s="41" t="s">
        <v>484</v>
      </c>
      <c r="B9" s="42" t="s">
        <v>485</v>
      </c>
      <c r="C9" s="43" t="s">
        <v>486</v>
      </c>
      <c r="D9" s="44"/>
      <c r="E9" s="72" t="s">
        <v>487</v>
      </c>
      <c r="F9" s="46" t="s">
        <v>40</v>
      </c>
      <c r="G9" s="47">
        <v>1000</v>
      </c>
      <c r="H9" s="46" t="s">
        <v>137</v>
      </c>
      <c r="I9" s="124">
        <v>1000</v>
      </c>
      <c r="J9" s="123"/>
    </row>
    <row r="10" ht="24.9" customHeight="1" spans="1:10">
      <c r="A10" s="48"/>
      <c r="B10" s="73" t="s">
        <v>488</v>
      </c>
      <c r="C10" s="74" t="s">
        <v>489</v>
      </c>
      <c r="D10" s="51"/>
      <c r="E10" s="75" t="s">
        <v>487</v>
      </c>
      <c r="F10" s="46" t="s">
        <v>40</v>
      </c>
      <c r="G10" s="47">
        <v>1000</v>
      </c>
      <c r="H10" s="46" t="s">
        <v>137</v>
      </c>
      <c r="I10" s="83">
        <v>1000</v>
      </c>
      <c r="J10" s="123"/>
    </row>
    <row r="11" ht="24.9" customHeight="1" spans="1:10">
      <c r="A11" s="54"/>
      <c r="B11" s="76"/>
      <c r="C11" s="77"/>
      <c r="D11" s="78"/>
      <c r="E11" s="79"/>
      <c r="F11" s="70"/>
      <c r="G11" s="80"/>
      <c r="H11" s="70"/>
      <c r="I11" s="71"/>
      <c r="J11" s="123"/>
    </row>
    <row r="12" ht="24.9" customHeight="1" spans="1:10">
      <c r="A12" s="48" t="s">
        <v>490</v>
      </c>
      <c r="B12" s="73" t="s">
        <v>491</v>
      </c>
      <c r="C12" s="74" t="s">
        <v>492</v>
      </c>
      <c r="D12" s="51"/>
      <c r="E12" s="81" t="s">
        <v>493</v>
      </c>
      <c r="F12" s="46" t="s">
        <v>40</v>
      </c>
      <c r="G12" s="47">
        <v>1000</v>
      </c>
      <c r="H12" s="46" t="s">
        <v>137</v>
      </c>
      <c r="I12" s="127">
        <v>1000</v>
      </c>
      <c r="J12" s="123"/>
    </row>
    <row r="13" ht="24.9" customHeight="1" spans="1:10">
      <c r="A13" s="54"/>
      <c r="B13" s="76"/>
      <c r="C13" s="77"/>
      <c r="D13" s="78"/>
      <c r="E13" s="82"/>
      <c r="F13" s="70"/>
      <c r="G13" s="71"/>
      <c r="H13" s="70"/>
      <c r="I13" s="71"/>
      <c r="J13" s="123"/>
    </row>
    <row r="14" ht="24.9" customHeight="1" spans="1:10">
      <c r="A14" s="41" t="s">
        <v>494</v>
      </c>
      <c r="B14" s="42"/>
      <c r="C14" s="43"/>
      <c r="D14" s="44"/>
      <c r="E14" s="45"/>
      <c r="F14" s="46"/>
      <c r="G14" s="47"/>
      <c r="H14" s="46"/>
      <c r="I14" s="124"/>
      <c r="J14" s="123"/>
    </row>
    <row r="15" ht="24.9" customHeight="1" spans="1:10">
      <c r="A15" s="48"/>
      <c r="B15" s="73"/>
      <c r="C15" s="74"/>
      <c r="D15" s="51"/>
      <c r="E15" s="81"/>
      <c r="F15" s="53"/>
      <c r="G15" s="83"/>
      <c r="H15" s="53"/>
      <c r="I15" s="83"/>
      <c r="J15" s="123"/>
    </row>
    <row r="16" ht="24.9" customHeight="1" spans="1:10">
      <c r="A16" s="54"/>
      <c r="B16" s="76"/>
      <c r="C16" s="77"/>
      <c r="D16" s="78"/>
      <c r="E16" s="82"/>
      <c r="F16" s="70"/>
      <c r="G16" s="71"/>
      <c r="H16" s="70"/>
      <c r="I16" s="71"/>
      <c r="J16" s="123"/>
    </row>
    <row r="17" ht="24.9" customHeight="1" spans="1:10">
      <c r="A17" s="41" t="s">
        <v>495</v>
      </c>
      <c r="B17" s="42" t="s">
        <v>496</v>
      </c>
      <c r="C17" s="43" t="s">
        <v>497</v>
      </c>
      <c r="D17" s="44"/>
      <c r="E17" s="45" t="s">
        <v>498</v>
      </c>
      <c r="F17" s="46" t="s">
        <v>40</v>
      </c>
      <c r="G17" s="47">
        <v>1000</v>
      </c>
      <c r="H17" s="46" t="s">
        <v>137</v>
      </c>
      <c r="I17" s="127">
        <v>1000</v>
      </c>
      <c r="J17" s="123"/>
    </row>
    <row r="18" ht="24.9" customHeight="1" spans="1:10">
      <c r="A18" s="48"/>
      <c r="B18" s="73"/>
      <c r="C18" s="74"/>
      <c r="D18" s="51"/>
      <c r="E18" s="81"/>
      <c r="F18" s="84"/>
      <c r="G18" s="85"/>
      <c r="H18" s="53"/>
      <c r="I18" s="83"/>
      <c r="J18" s="123"/>
    </row>
    <row r="19" ht="24.9" customHeight="1" spans="1:10">
      <c r="A19" s="54"/>
      <c r="B19" s="76"/>
      <c r="C19" s="77"/>
      <c r="D19" s="78"/>
      <c r="E19" s="82"/>
      <c r="F19" s="86"/>
      <c r="G19" s="87"/>
      <c r="H19" s="70"/>
      <c r="I19" s="71"/>
      <c r="J19" s="123"/>
    </row>
    <row r="20" ht="24.9" customHeight="1" spans="1:10">
      <c r="A20" s="88"/>
      <c r="B20" s="42"/>
      <c r="C20" s="43"/>
      <c r="D20" s="44"/>
      <c r="E20" s="45"/>
      <c r="F20" s="89"/>
      <c r="G20" s="90"/>
      <c r="H20" s="46"/>
      <c r="I20" s="124"/>
      <c r="J20" s="123"/>
    </row>
    <row r="21" ht="24.9" customHeight="1" spans="1:10">
      <c r="A21" s="91"/>
      <c r="B21" s="73"/>
      <c r="C21" s="74"/>
      <c r="D21" s="51"/>
      <c r="E21" s="81"/>
      <c r="F21" s="84"/>
      <c r="G21" s="85"/>
      <c r="H21" s="53"/>
      <c r="I21" s="83"/>
      <c r="J21" s="123"/>
    </row>
    <row r="22" ht="24.9" customHeight="1" spans="1:10">
      <c r="A22" s="92"/>
      <c r="B22" s="76"/>
      <c r="C22" s="77"/>
      <c r="D22" s="78"/>
      <c r="E22" s="82"/>
      <c r="F22" s="86"/>
      <c r="G22" s="87"/>
      <c r="H22" s="70"/>
      <c r="I22" s="71"/>
      <c r="J22" s="123"/>
    </row>
    <row r="23" ht="24.9" customHeight="1" spans="1:10">
      <c r="A23" s="88"/>
      <c r="B23" s="93"/>
      <c r="C23" s="94"/>
      <c r="D23" s="95"/>
      <c r="E23" s="96"/>
      <c r="F23" s="97"/>
      <c r="G23" s="98"/>
      <c r="H23" s="99"/>
      <c r="I23" s="128"/>
      <c r="J23" s="123"/>
    </row>
    <row r="24" ht="24.9" customHeight="1" spans="1:10">
      <c r="A24" s="100"/>
      <c r="B24" s="101"/>
      <c r="C24" s="102"/>
      <c r="D24" s="103"/>
      <c r="E24" s="104"/>
      <c r="F24" s="105" t="s">
        <v>499</v>
      </c>
      <c r="G24" s="106">
        <f>SUM(G4:G23)</f>
        <v>6000</v>
      </c>
      <c r="H24" s="101" t="s">
        <v>499</v>
      </c>
      <c r="I24" s="129">
        <f>SUM(I4:I23)</f>
        <v>6000</v>
      </c>
      <c r="J24" s="123"/>
    </row>
    <row r="25" ht="31.2" customHeight="1"/>
    <row r="26" ht="49.5" customHeight="1" spans="1: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121"/>
      <c r="L26" s="121"/>
      <c r="M26" s="121"/>
      <c r="N26" s="121"/>
      <c r="O26" s="123"/>
    </row>
    <row r="27" ht="27" customHeight="1" spans="1:15">
      <c r="A27" s="107"/>
      <c r="B27" s="107"/>
      <c r="C27" s="107"/>
      <c r="D27" s="107"/>
      <c r="E27" s="108"/>
      <c r="F27" s="107"/>
      <c r="G27" s="107"/>
      <c r="H27" s="107"/>
      <c r="I27" s="107"/>
      <c r="J27" s="107"/>
      <c r="K27" s="130"/>
      <c r="L27" s="121"/>
      <c r="M27" s="121"/>
      <c r="N27" s="121"/>
      <c r="O27" s="123"/>
    </row>
    <row r="28" ht="27" customHeight="1" spans="1:15">
      <c r="A28" s="107"/>
      <c r="B28" s="107"/>
      <c r="C28" s="107"/>
      <c r="D28" s="107"/>
      <c r="E28" s="108"/>
      <c r="F28" s="107"/>
      <c r="G28" s="109"/>
      <c r="H28" s="107"/>
      <c r="I28" s="109"/>
      <c r="J28" s="107"/>
      <c r="K28" s="119"/>
      <c r="L28" s="123"/>
      <c r="N28" s="123"/>
      <c r="O28" s="123"/>
    </row>
    <row r="29" ht="24.9" customHeight="1" spans="1:15">
      <c r="A29" s="110"/>
      <c r="B29" s="111"/>
      <c r="C29" s="112"/>
      <c r="D29" s="112"/>
      <c r="E29" s="111"/>
      <c r="F29" s="111"/>
      <c r="G29" s="113"/>
      <c r="H29" s="111"/>
      <c r="I29" s="113"/>
      <c r="J29" s="131"/>
      <c r="K29" s="119"/>
      <c r="L29" s="123"/>
      <c r="N29" s="123"/>
      <c r="O29" s="123"/>
    </row>
    <row r="30" ht="24.9" customHeight="1" spans="1:15">
      <c r="A30" s="110"/>
      <c r="B30" s="111"/>
      <c r="C30" s="112"/>
      <c r="D30" s="112"/>
      <c r="E30" s="111"/>
      <c r="F30" s="111"/>
      <c r="G30" s="113"/>
      <c r="H30" s="111"/>
      <c r="I30" s="113"/>
      <c r="J30" s="131"/>
      <c r="K30" s="119"/>
      <c r="L30" s="123"/>
      <c r="N30" s="123"/>
      <c r="O30" s="123"/>
    </row>
    <row r="31" ht="24.9" customHeight="1" spans="1:15">
      <c r="A31" s="110"/>
      <c r="B31" s="111"/>
      <c r="C31" s="112"/>
      <c r="D31" s="112"/>
      <c r="E31" s="111"/>
      <c r="F31" s="111"/>
      <c r="G31" s="113"/>
      <c r="H31" s="111"/>
      <c r="I31" s="113"/>
      <c r="J31" s="131"/>
      <c r="K31" s="119"/>
      <c r="L31" s="123"/>
      <c r="N31" s="123"/>
      <c r="O31" s="123"/>
    </row>
    <row r="32" ht="24.9" customHeight="1" spans="1:15">
      <c r="A32" s="110"/>
      <c r="B32" s="111"/>
      <c r="C32" s="112"/>
      <c r="D32" s="112"/>
      <c r="E32" s="111"/>
      <c r="F32" s="111"/>
      <c r="G32" s="113"/>
      <c r="H32" s="110"/>
      <c r="I32" s="132"/>
      <c r="J32" s="131"/>
      <c r="K32" s="119"/>
      <c r="L32" s="123"/>
      <c r="N32" s="123"/>
      <c r="O32" s="123"/>
    </row>
    <row r="33" ht="24.9" customHeight="1" spans="1:15">
      <c r="A33" s="110"/>
      <c r="B33" s="111"/>
      <c r="C33" s="112"/>
      <c r="D33" s="112"/>
      <c r="E33" s="111"/>
      <c r="F33" s="111"/>
      <c r="G33" s="113"/>
      <c r="H33" s="111"/>
      <c r="I33" s="113"/>
      <c r="J33" s="116"/>
      <c r="K33" s="119"/>
      <c r="L33" s="123"/>
      <c r="N33" s="123"/>
      <c r="O33" s="123"/>
    </row>
    <row r="34" ht="24.9" customHeight="1" spans="1:15">
      <c r="A34" s="110"/>
      <c r="B34" s="111"/>
      <c r="C34" s="112"/>
      <c r="D34" s="112"/>
      <c r="E34" s="111"/>
      <c r="F34" s="111"/>
      <c r="G34" s="113"/>
      <c r="H34" s="111"/>
      <c r="I34" s="113"/>
      <c r="J34" s="131"/>
      <c r="K34" s="119"/>
      <c r="L34" s="123"/>
      <c r="N34" s="123"/>
      <c r="O34" s="123"/>
    </row>
    <row r="35" ht="24.9" customHeight="1" spans="1:15">
      <c r="A35" s="110"/>
      <c r="B35" s="111"/>
      <c r="C35" s="112"/>
      <c r="D35" s="112"/>
      <c r="E35" s="111"/>
      <c r="F35" s="111"/>
      <c r="G35" s="113"/>
      <c r="H35" s="111"/>
      <c r="I35" s="113"/>
      <c r="J35" s="131"/>
      <c r="K35" s="119"/>
      <c r="L35" s="123"/>
      <c r="N35" s="123"/>
      <c r="O35" s="123"/>
    </row>
    <row r="36" ht="24.9" customHeight="1" spans="1:15">
      <c r="A36" s="110"/>
      <c r="B36" s="111"/>
      <c r="C36" s="112"/>
      <c r="D36" s="112"/>
      <c r="E36" s="111"/>
      <c r="F36" s="111"/>
      <c r="G36" s="113"/>
      <c r="H36" s="111"/>
      <c r="I36" s="113"/>
      <c r="J36" s="131"/>
      <c r="K36" s="119"/>
      <c r="L36" s="123"/>
      <c r="N36" s="123"/>
      <c r="O36" s="123"/>
    </row>
    <row r="37" ht="24.9" customHeight="1" spans="1:15">
      <c r="A37" s="110"/>
      <c r="B37" s="111"/>
      <c r="C37" s="112"/>
      <c r="D37" s="112"/>
      <c r="E37" s="111"/>
      <c r="F37" s="111"/>
      <c r="G37" s="113"/>
      <c r="H37" s="111"/>
      <c r="I37" s="113"/>
      <c r="J37" s="131"/>
      <c r="K37" s="119"/>
      <c r="L37" s="123"/>
      <c r="N37" s="123"/>
      <c r="O37" s="123"/>
    </row>
    <row r="38" ht="24.9" customHeight="1" spans="1:15">
      <c r="A38" s="110"/>
      <c r="B38" s="111"/>
      <c r="C38" s="112"/>
      <c r="D38" s="112"/>
      <c r="E38" s="111"/>
      <c r="F38" s="111"/>
      <c r="G38" s="113"/>
      <c r="H38" s="110"/>
      <c r="I38" s="132"/>
      <c r="J38" s="131"/>
      <c r="K38" s="119"/>
      <c r="L38" s="123"/>
      <c r="N38" s="123"/>
      <c r="O38" s="123"/>
    </row>
    <row r="39" ht="24.9" customHeight="1" spans="1:15">
      <c r="A39" s="110"/>
      <c r="B39" s="111"/>
      <c r="C39" s="112"/>
      <c r="D39" s="112"/>
      <c r="E39" s="111"/>
      <c r="F39" s="111"/>
      <c r="G39" s="113"/>
      <c r="H39" s="111"/>
      <c r="I39" s="113"/>
      <c r="J39" s="131"/>
      <c r="K39" s="119"/>
      <c r="L39" s="123"/>
      <c r="N39" s="123"/>
      <c r="O39" s="123"/>
    </row>
    <row r="40" ht="24.9" customHeight="1" spans="1:15">
      <c r="A40" s="110"/>
      <c r="B40" s="111"/>
      <c r="C40" s="112"/>
      <c r="D40" s="112"/>
      <c r="E40" s="111"/>
      <c r="F40" s="111"/>
      <c r="G40" s="113"/>
      <c r="H40" s="111"/>
      <c r="I40" s="113"/>
      <c r="J40" s="131"/>
      <c r="K40" s="119"/>
      <c r="L40" s="123"/>
      <c r="N40" s="123"/>
      <c r="O40" s="123"/>
    </row>
    <row r="41" ht="24.9" customHeight="1" spans="1:15">
      <c r="A41" s="110"/>
      <c r="B41" s="111"/>
      <c r="C41" s="112"/>
      <c r="D41" s="112"/>
      <c r="E41" s="111"/>
      <c r="F41" s="111"/>
      <c r="G41" s="113"/>
      <c r="H41" s="111"/>
      <c r="I41" s="113"/>
      <c r="J41" s="131"/>
      <c r="K41" s="119"/>
      <c r="L41" s="123"/>
      <c r="N41" s="123"/>
      <c r="O41" s="123"/>
    </row>
    <row r="42" ht="24.9" customHeight="1" spans="1:15">
      <c r="A42" s="110"/>
      <c r="B42" s="111"/>
      <c r="C42" s="112"/>
      <c r="D42" s="112"/>
      <c r="E42" s="111"/>
      <c r="F42" s="111"/>
      <c r="G42" s="113"/>
      <c r="H42" s="111"/>
      <c r="I42" s="113"/>
      <c r="J42" s="131"/>
      <c r="K42" s="119"/>
      <c r="L42" s="123"/>
      <c r="N42" s="123"/>
      <c r="O42" s="123"/>
    </row>
    <row r="43" ht="24.9" customHeight="1" spans="1:15">
      <c r="A43" s="110"/>
      <c r="B43" s="111"/>
      <c r="C43" s="112"/>
      <c r="D43" s="112"/>
      <c r="E43" s="111"/>
      <c r="F43" s="111"/>
      <c r="G43" s="113"/>
      <c r="H43" s="111"/>
      <c r="I43" s="113"/>
      <c r="J43" s="131"/>
      <c r="K43" s="119"/>
      <c r="L43" s="123"/>
      <c r="N43" s="123"/>
      <c r="O43" s="123"/>
    </row>
    <row r="44" ht="24.9" customHeight="1" spans="1:15">
      <c r="A44" s="110"/>
      <c r="B44" s="111"/>
      <c r="C44" s="112"/>
      <c r="D44" s="112"/>
      <c r="E44" s="111"/>
      <c r="F44" s="111"/>
      <c r="G44" s="113"/>
      <c r="H44" s="111"/>
      <c r="I44" s="113"/>
      <c r="J44" s="131"/>
      <c r="K44" s="119"/>
      <c r="L44" s="123"/>
      <c r="N44" s="123"/>
      <c r="O44" s="123"/>
    </row>
    <row r="45" ht="24.9" customHeight="1" spans="1:15">
      <c r="A45" s="110"/>
      <c r="B45" s="111"/>
      <c r="C45" s="112"/>
      <c r="D45" s="112"/>
      <c r="E45" s="111"/>
      <c r="F45" s="111"/>
      <c r="G45" s="113"/>
      <c r="H45" s="111"/>
      <c r="I45" s="113"/>
      <c r="J45" s="131"/>
      <c r="K45" s="119"/>
      <c r="L45" s="123"/>
      <c r="N45" s="123"/>
      <c r="O45" s="123"/>
    </row>
    <row r="46" ht="24.9" customHeight="1" spans="1:15">
      <c r="A46" s="110"/>
      <c r="B46" s="111"/>
      <c r="C46" s="112"/>
      <c r="D46" s="112"/>
      <c r="E46" s="111"/>
      <c r="F46" s="111"/>
      <c r="G46" s="113"/>
      <c r="H46" s="111"/>
      <c r="I46" s="113"/>
      <c r="J46" s="131"/>
      <c r="K46" s="119"/>
      <c r="L46" s="123"/>
      <c r="N46" s="123"/>
      <c r="O46" s="123"/>
    </row>
    <row r="47" ht="24.9" customHeight="1" spans="1:15">
      <c r="A47" s="110"/>
      <c r="B47" s="111"/>
      <c r="C47" s="112"/>
      <c r="D47" s="112"/>
      <c r="E47" s="111"/>
      <c r="F47" s="111"/>
      <c r="G47" s="113"/>
      <c r="H47" s="111"/>
      <c r="I47" s="113"/>
      <c r="J47" s="131"/>
      <c r="K47" s="119"/>
      <c r="L47" s="123"/>
      <c r="N47" s="123"/>
      <c r="O47" s="123"/>
    </row>
    <row r="48" ht="24.9" customHeight="1" spans="1:15">
      <c r="A48" s="110"/>
      <c r="B48" s="111"/>
      <c r="C48" s="112"/>
      <c r="D48" s="112"/>
      <c r="E48" s="111"/>
      <c r="F48" s="111"/>
      <c r="G48" s="113"/>
      <c r="H48" s="111"/>
      <c r="I48" s="113"/>
      <c r="J48" s="131"/>
      <c r="K48" s="119"/>
      <c r="L48" s="123"/>
      <c r="N48" s="123"/>
      <c r="O48" s="123"/>
    </row>
    <row r="49" ht="24.9" customHeight="1" spans="1:15">
      <c r="A49" s="110"/>
      <c r="B49" s="111"/>
      <c r="C49" s="112"/>
      <c r="D49" s="112"/>
      <c r="E49" s="111"/>
      <c r="F49" s="111"/>
      <c r="G49" s="113"/>
      <c r="H49" s="111"/>
      <c r="I49" s="113"/>
      <c r="J49" s="131"/>
      <c r="K49" s="119"/>
      <c r="L49" s="123"/>
      <c r="N49" s="123"/>
      <c r="O49" s="123"/>
    </row>
    <row r="50" ht="24.9" customHeight="1" spans="1:15">
      <c r="A50" s="114"/>
      <c r="B50" s="111"/>
      <c r="C50" s="112"/>
      <c r="D50" s="112"/>
      <c r="E50" s="111"/>
      <c r="F50" s="111"/>
      <c r="G50" s="113"/>
      <c r="H50" s="111"/>
      <c r="I50" s="113"/>
      <c r="J50" s="131"/>
      <c r="K50" s="119"/>
      <c r="L50" s="123"/>
      <c r="N50" s="123"/>
      <c r="O50" s="123"/>
    </row>
    <row r="51" ht="24.9" customHeight="1" spans="1:15">
      <c r="A51" s="115"/>
      <c r="B51" s="116"/>
      <c r="C51" s="116"/>
      <c r="D51" s="116"/>
      <c r="E51" s="116"/>
      <c r="F51" s="116"/>
      <c r="G51" s="117"/>
      <c r="H51" s="116"/>
      <c r="I51" s="117"/>
      <c r="J51" s="118"/>
      <c r="K51" s="119"/>
      <c r="L51" s="123"/>
      <c r="N51" s="123"/>
      <c r="O51" s="123"/>
    </row>
    <row r="52" ht="20.1" customHeight="1" spans="1:15">
      <c r="A52" s="118"/>
      <c r="B52" s="118"/>
      <c r="C52" s="118"/>
      <c r="D52" s="118"/>
      <c r="E52" s="118"/>
      <c r="F52" s="118"/>
      <c r="G52" s="119"/>
      <c r="H52" s="118"/>
      <c r="I52" s="119"/>
      <c r="J52" s="118"/>
      <c r="K52" s="119"/>
      <c r="L52" s="123"/>
      <c r="N52" s="123"/>
      <c r="O52" s="123"/>
    </row>
    <row r="53" spans="1:15">
      <c r="A53" s="118"/>
      <c r="B53" s="118"/>
      <c r="C53" s="118"/>
      <c r="D53" s="118"/>
      <c r="E53" s="118"/>
      <c r="F53" s="118"/>
      <c r="G53" s="119"/>
      <c r="H53" s="118"/>
      <c r="I53" s="119"/>
      <c r="J53" s="118"/>
      <c r="K53" s="119"/>
      <c r="L53" s="123"/>
      <c r="N53" s="123"/>
      <c r="O53" s="123"/>
    </row>
    <row r="54" spans="1:15">
      <c r="A54" s="118"/>
      <c r="B54" s="118"/>
      <c r="C54" s="118"/>
      <c r="D54" s="118"/>
      <c r="E54" s="118"/>
      <c r="F54" s="118"/>
      <c r="G54" s="119"/>
      <c r="H54" s="118"/>
      <c r="I54" s="119"/>
      <c r="J54" s="118"/>
      <c r="K54" s="119"/>
      <c r="L54" s="123"/>
      <c r="N54" s="123"/>
      <c r="O54" s="123"/>
    </row>
    <row r="55" spans="1:15">
      <c r="A55" s="118"/>
      <c r="B55" s="118"/>
      <c r="C55" s="118"/>
      <c r="D55" s="118"/>
      <c r="E55" s="118"/>
      <c r="F55" s="118"/>
      <c r="G55" s="119"/>
      <c r="H55" s="118"/>
      <c r="I55" s="119"/>
      <c r="J55" s="118"/>
      <c r="K55" s="119"/>
      <c r="L55" s="123"/>
      <c r="N55" s="123"/>
      <c r="O55" s="123"/>
    </row>
    <row r="56" spans="1:15">
      <c r="A56" s="118"/>
      <c r="B56" s="118"/>
      <c r="C56" s="118"/>
      <c r="D56" s="118"/>
      <c r="E56" s="118"/>
      <c r="F56" s="118"/>
      <c r="G56" s="119"/>
      <c r="H56" s="118"/>
      <c r="I56" s="119"/>
      <c r="J56" s="118"/>
      <c r="K56" s="119"/>
      <c r="L56" s="123"/>
      <c r="N56" s="123"/>
      <c r="O56" s="123"/>
    </row>
    <row r="57" spans="1:15">
      <c r="A57" s="118"/>
      <c r="B57" s="118"/>
      <c r="C57" s="118"/>
      <c r="D57" s="118"/>
      <c r="E57" s="118"/>
      <c r="F57" s="118"/>
      <c r="G57" s="119"/>
      <c r="H57" s="118"/>
      <c r="I57" s="119"/>
      <c r="J57" s="118"/>
      <c r="K57" s="119"/>
      <c r="L57" s="123"/>
      <c r="N57" s="123"/>
      <c r="O57" s="123"/>
    </row>
    <row r="58" spans="1:15">
      <c r="A58" s="118"/>
      <c r="B58" s="118"/>
      <c r="C58" s="118"/>
      <c r="D58" s="118"/>
      <c r="E58" s="118"/>
      <c r="F58" s="118"/>
      <c r="G58" s="119"/>
      <c r="H58" s="118"/>
      <c r="I58" s="119"/>
      <c r="J58" s="118"/>
      <c r="K58" s="119"/>
      <c r="L58" s="123"/>
      <c r="N58" s="123"/>
      <c r="O58" s="123"/>
    </row>
    <row r="59" spans="1:15">
      <c r="A59" s="118"/>
      <c r="B59" s="118"/>
      <c r="C59" s="118"/>
      <c r="D59" s="118"/>
      <c r="E59" s="118"/>
      <c r="F59" s="118"/>
      <c r="G59" s="119"/>
      <c r="H59" s="118"/>
      <c r="I59" s="119"/>
      <c r="J59" s="118"/>
      <c r="K59" s="119"/>
      <c r="L59" s="123"/>
      <c r="N59" s="123"/>
      <c r="O59" s="123"/>
    </row>
    <row r="60" spans="1:15">
      <c r="A60" s="118"/>
      <c r="B60" s="118"/>
      <c r="C60" s="118"/>
      <c r="D60" s="118"/>
      <c r="E60" s="118"/>
      <c r="F60" s="118"/>
      <c r="G60" s="119"/>
      <c r="H60" s="118"/>
      <c r="I60" s="119"/>
      <c r="J60" s="118"/>
      <c r="K60" s="119"/>
      <c r="L60" s="123"/>
      <c r="N60" s="123"/>
      <c r="O60" s="123"/>
    </row>
    <row r="61" spans="1:11">
      <c r="A61" s="118"/>
      <c r="B61" s="118"/>
      <c r="C61" s="118"/>
      <c r="D61" s="118"/>
      <c r="E61" s="120"/>
      <c r="F61" s="120"/>
      <c r="G61" s="119"/>
      <c r="H61" s="120"/>
      <c r="I61" s="119"/>
      <c r="J61" s="120"/>
      <c r="K61" s="119"/>
    </row>
    <row r="62" spans="1:11">
      <c r="A62" s="120"/>
      <c r="B62" s="120"/>
      <c r="C62" s="120"/>
      <c r="D62" s="120"/>
      <c r="E62" s="120"/>
      <c r="F62" s="120"/>
      <c r="G62" s="119"/>
      <c r="H62" s="120"/>
      <c r="I62" s="119"/>
      <c r="J62" s="120"/>
      <c r="K62" s="119"/>
    </row>
  </sheetData>
  <mergeCells count="27">
    <mergeCell ref="A1:J1"/>
    <mergeCell ref="F2:G2"/>
    <mergeCell ref="H2:I2"/>
    <mergeCell ref="A26:J26"/>
    <mergeCell ref="F27:G27"/>
    <mergeCell ref="H27:I27"/>
    <mergeCell ref="A2:A3"/>
    <mergeCell ref="A4:A6"/>
    <mergeCell ref="A7:A8"/>
    <mergeCell ref="A9:A11"/>
    <mergeCell ref="A12:A13"/>
    <mergeCell ref="A14:A16"/>
    <mergeCell ref="A17:A19"/>
    <mergeCell ref="A20:A22"/>
    <mergeCell ref="A27:A28"/>
    <mergeCell ref="A29:A31"/>
    <mergeCell ref="A32:A34"/>
    <mergeCell ref="A35:A37"/>
    <mergeCell ref="A38:A40"/>
    <mergeCell ref="A41:A43"/>
    <mergeCell ref="A44:A46"/>
    <mergeCell ref="A47:A49"/>
    <mergeCell ref="B2:B3"/>
    <mergeCell ref="B27:B28"/>
    <mergeCell ref="C2:C3"/>
    <mergeCell ref="C27:C28"/>
    <mergeCell ref="J27:J2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zoomScale="120" zoomScaleNormal="120" topLeftCell="A34" workbookViewId="0">
      <selection activeCell="F43" sqref="F43"/>
    </sheetView>
  </sheetViews>
  <sheetFormatPr defaultColWidth="9" defaultRowHeight="13.5" outlineLevelCol="6"/>
  <cols>
    <col min="1" max="1" width="7.66666666666667" customWidth="1"/>
    <col min="2" max="2" width="20" style="1" customWidth="1"/>
    <col min="3" max="3" width="20.6666666666667" customWidth="1"/>
    <col min="4" max="4" width="15.6666666666667" customWidth="1"/>
    <col min="5" max="5" width="17.3333333333333" customWidth="1"/>
    <col min="6" max="6" width="20" customWidth="1"/>
  </cols>
  <sheetData>
    <row r="1" spans="1:6">
      <c r="A1" s="2" t="s">
        <v>500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>
      <c r="A3" s="2"/>
      <c r="B3" s="2"/>
      <c r="C3" s="2"/>
      <c r="D3" s="2"/>
      <c r="E3" s="2"/>
      <c r="F3" s="2"/>
    </row>
    <row r="4" ht="18" customHeight="1" spans="1:6">
      <c r="A4" s="3" t="s">
        <v>501</v>
      </c>
      <c r="B4" s="4" t="s">
        <v>5</v>
      </c>
      <c r="C4" s="5" t="s">
        <v>502</v>
      </c>
      <c r="D4" s="5" t="s">
        <v>503</v>
      </c>
      <c r="E4" s="5" t="s">
        <v>504</v>
      </c>
      <c r="F4" s="5" t="s">
        <v>505</v>
      </c>
    </row>
    <row r="5" ht="18" customHeight="1" spans="1:6">
      <c r="A5" s="3"/>
      <c r="B5" s="6" t="s">
        <v>15</v>
      </c>
      <c r="C5" s="7"/>
      <c r="D5" s="8">
        <f>68+67+68+68+68+78</f>
        <v>417</v>
      </c>
      <c r="E5" s="8"/>
      <c r="F5" s="7"/>
    </row>
    <row r="6" ht="18" customHeight="1" spans="1:6">
      <c r="A6" s="3"/>
      <c r="B6" s="9" t="s">
        <v>506</v>
      </c>
      <c r="C6" s="7"/>
      <c r="D6" s="8"/>
      <c r="E6" s="8">
        <f>68</f>
        <v>68</v>
      </c>
      <c r="F6" s="7"/>
    </row>
    <row r="7" ht="18" customHeight="1" spans="1:7">
      <c r="A7" s="3"/>
      <c r="B7" s="9" t="s">
        <v>457</v>
      </c>
      <c r="C7" s="10"/>
      <c r="D7" s="8"/>
      <c r="E7" s="8">
        <f>67</f>
        <v>67</v>
      </c>
      <c r="F7" s="7"/>
      <c r="G7" s="11"/>
    </row>
    <row r="8" ht="18" customHeight="1" spans="1:7">
      <c r="A8" s="3"/>
      <c r="B8" s="12" t="s">
        <v>507</v>
      </c>
      <c r="C8" s="10"/>
      <c r="D8" s="8"/>
      <c r="E8" s="8">
        <f>68+68+118+120+150</f>
        <v>524</v>
      </c>
      <c r="F8" s="8"/>
      <c r="G8" s="11"/>
    </row>
    <row r="9" ht="18" customHeight="1" spans="1:7">
      <c r="A9" s="3"/>
      <c r="B9" s="9" t="s">
        <v>508</v>
      </c>
      <c r="C9" s="10"/>
      <c r="D9" s="8"/>
      <c r="E9" s="8">
        <f>68</f>
        <v>68</v>
      </c>
      <c r="F9" s="8"/>
      <c r="G9" s="11"/>
    </row>
    <row r="10" ht="18" customHeight="1" spans="1:7">
      <c r="A10" s="3"/>
      <c r="B10" s="13" t="s">
        <v>509</v>
      </c>
      <c r="C10" s="10"/>
      <c r="D10" s="8"/>
      <c r="E10" s="8">
        <f>78</f>
        <v>78</v>
      </c>
      <c r="F10" s="8"/>
      <c r="G10" s="11"/>
    </row>
    <row r="11" ht="18" customHeight="1" spans="1:7">
      <c r="A11" s="3"/>
      <c r="B11" s="9" t="s">
        <v>29</v>
      </c>
      <c r="C11" s="10"/>
      <c r="D11" s="8">
        <f>400+717+528+800+668+666+666+666</f>
        <v>5111</v>
      </c>
      <c r="E11" s="8"/>
      <c r="F11" s="8"/>
      <c r="G11" s="11"/>
    </row>
    <row r="12" ht="18" customHeight="1" spans="1:7">
      <c r="A12" s="3"/>
      <c r="B12" s="9" t="s">
        <v>33</v>
      </c>
      <c r="C12" s="10"/>
      <c r="D12" s="8">
        <f>75+218+200+168</f>
        <v>661</v>
      </c>
      <c r="E12" s="8"/>
      <c r="F12" s="8"/>
      <c r="G12" s="11"/>
    </row>
    <row r="13" ht="18" customHeight="1" spans="1:7">
      <c r="A13" s="3"/>
      <c r="B13" s="9" t="s">
        <v>37</v>
      </c>
      <c r="C13" s="10"/>
      <c r="D13" s="8">
        <f>62</f>
        <v>62</v>
      </c>
      <c r="E13" s="8"/>
      <c r="F13" s="8"/>
      <c r="G13" s="11"/>
    </row>
    <row r="14" ht="18" customHeight="1" spans="1:7">
      <c r="A14" s="3"/>
      <c r="B14" s="14" t="s">
        <v>510</v>
      </c>
      <c r="C14" s="10"/>
      <c r="D14" s="8"/>
      <c r="E14" s="8">
        <f>400</f>
        <v>400</v>
      </c>
      <c r="F14" s="8"/>
      <c r="G14" s="11"/>
    </row>
    <row r="15" ht="18" customHeight="1" spans="1:7">
      <c r="A15" s="3"/>
      <c r="B15" s="12" t="s">
        <v>511</v>
      </c>
      <c r="C15" s="10"/>
      <c r="D15" s="8"/>
      <c r="E15" s="8">
        <f>75+62+190</f>
        <v>327</v>
      </c>
      <c r="F15" s="8"/>
      <c r="G15" s="11"/>
    </row>
    <row r="16" ht="18" customHeight="1" spans="1:7">
      <c r="A16" s="3"/>
      <c r="B16" s="9" t="s">
        <v>50</v>
      </c>
      <c r="C16" s="10"/>
      <c r="D16" s="8">
        <f>188</f>
        <v>188</v>
      </c>
      <c r="E16" s="8">
        <f>188+188</f>
        <v>376</v>
      </c>
      <c r="F16" s="8"/>
      <c r="G16" s="11"/>
    </row>
    <row r="17" ht="18" customHeight="1" spans="1:7">
      <c r="A17" s="3"/>
      <c r="B17" s="12" t="s">
        <v>414</v>
      </c>
      <c r="C17" s="10"/>
      <c r="D17" s="8"/>
      <c r="E17" s="8">
        <f>717+168</f>
        <v>885</v>
      </c>
      <c r="F17" s="8"/>
      <c r="G17" s="11"/>
    </row>
    <row r="18" ht="18" customHeight="1" spans="1:7">
      <c r="A18" s="3"/>
      <c r="B18" s="9" t="s">
        <v>512</v>
      </c>
      <c r="C18" s="10"/>
      <c r="D18" s="8"/>
      <c r="E18" s="8">
        <f>188+668+666</f>
        <v>1522</v>
      </c>
      <c r="F18" s="8"/>
      <c r="G18" s="11"/>
    </row>
    <row r="19" ht="18" customHeight="1" spans="1:7">
      <c r="A19" s="15"/>
      <c r="B19" s="9" t="s">
        <v>54</v>
      </c>
      <c r="C19" s="10">
        <v>200</v>
      </c>
      <c r="D19" s="16"/>
      <c r="E19" s="16"/>
      <c r="F19" s="16"/>
      <c r="G19" s="17"/>
    </row>
    <row r="20" ht="18" customHeight="1" spans="1:7">
      <c r="A20" s="15"/>
      <c r="B20" s="6" t="s">
        <v>59</v>
      </c>
      <c r="C20" s="16">
        <v>100</v>
      </c>
      <c r="D20" s="16"/>
      <c r="E20" s="16"/>
      <c r="F20" s="16"/>
      <c r="G20" s="17"/>
    </row>
    <row r="21" ht="18" customHeight="1" spans="1:6">
      <c r="A21" s="15"/>
      <c r="B21" s="6" t="s">
        <v>62</v>
      </c>
      <c r="C21" s="16">
        <v>1000</v>
      </c>
      <c r="D21" s="16"/>
      <c r="E21" s="16"/>
      <c r="F21" s="16"/>
    </row>
    <row r="22" ht="18" customHeight="1" spans="1:6">
      <c r="A22" s="15"/>
      <c r="B22" s="6" t="s">
        <v>65</v>
      </c>
      <c r="C22" s="16">
        <v>300</v>
      </c>
      <c r="D22" s="16"/>
      <c r="E22" s="16"/>
      <c r="F22" s="16"/>
    </row>
    <row r="23" ht="18" customHeight="1" spans="1:6">
      <c r="A23" s="15"/>
      <c r="B23" s="9" t="s">
        <v>67</v>
      </c>
      <c r="C23" s="16">
        <v>866.66</v>
      </c>
      <c r="D23" s="16"/>
      <c r="E23" s="16"/>
      <c r="F23" s="16"/>
    </row>
    <row r="24" ht="18" customHeight="1" spans="1:6">
      <c r="A24" s="15"/>
      <c r="B24" s="9" t="s">
        <v>69</v>
      </c>
      <c r="C24" s="16">
        <v>2888</v>
      </c>
      <c r="D24" s="16"/>
      <c r="E24" s="16"/>
      <c r="F24" s="16"/>
    </row>
    <row r="25" ht="18" customHeight="1" spans="1:6">
      <c r="A25" s="15"/>
      <c r="B25" s="9" t="s">
        <v>71</v>
      </c>
      <c r="C25" s="16">
        <v>2000</v>
      </c>
      <c r="D25" s="16"/>
      <c r="E25" s="16"/>
      <c r="F25" s="16"/>
    </row>
    <row r="26" ht="18" customHeight="1" spans="1:6">
      <c r="A26" s="15"/>
      <c r="B26" s="9" t="s">
        <v>74</v>
      </c>
      <c r="C26" s="16">
        <f>1000</f>
        <v>1000</v>
      </c>
      <c r="D26" s="16"/>
      <c r="E26" s="16"/>
      <c r="F26" s="16"/>
    </row>
    <row r="27" ht="18" customHeight="1" spans="1:6">
      <c r="A27" s="15"/>
      <c r="B27" s="9" t="s">
        <v>77</v>
      </c>
      <c r="C27" s="16"/>
      <c r="D27" s="16">
        <f>190</f>
        <v>190</v>
      </c>
      <c r="E27" s="16"/>
      <c r="F27" s="16"/>
    </row>
    <row r="28" ht="18" customHeight="1" spans="1:6">
      <c r="A28" s="15"/>
      <c r="B28" s="9" t="s">
        <v>83</v>
      </c>
      <c r="C28" s="16"/>
      <c r="D28" s="16">
        <f>188+200</f>
        <v>388</v>
      </c>
      <c r="E28" s="16"/>
      <c r="F28" s="16"/>
    </row>
    <row r="29" ht="18" customHeight="1" spans="1:6">
      <c r="A29" s="15"/>
      <c r="B29" s="6" t="s">
        <v>513</v>
      </c>
      <c r="C29" s="16"/>
      <c r="D29" s="16"/>
      <c r="E29" s="16">
        <f>800+188+200+528+666+666</f>
        <v>3048</v>
      </c>
      <c r="F29" s="16"/>
    </row>
    <row r="30" ht="18" customHeight="1" spans="1:6">
      <c r="A30" s="15"/>
      <c r="B30" s="9" t="s">
        <v>87</v>
      </c>
      <c r="C30" s="16"/>
      <c r="D30" s="16">
        <f>200+118+120+128+188+238</f>
        <v>992</v>
      </c>
      <c r="E30" s="16"/>
      <c r="F30" s="16"/>
    </row>
    <row r="31" ht="18" customHeight="1" spans="1:6">
      <c r="A31" s="15"/>
      <c r="B31" s="9" t="s">
        <v>397</v>
      </c>
      <c r="C31" s="16"/>
      <c r="D31" s="16"/>
      <c r="E31" s="16">
        <f>200+158</f>
        <v>358</v>
      </c>
      <c r="F31" s="16"/>
    </row>
    <row r="32" ht="18" customHeight="1" spans="1:6">
      <c r="A32" s="15"/>
      <c r="B32" s="9" t="s">
        <v>514</v>
      </c>
      <c r="C32" s="16"/>
      <c r="D32" s="16"/>
      <c r="E32" s="16">
        <f>218+200+238</f>
        <v>656</v>
      </c>
      <c r="F32" s="16"/>
    </row>
    <row r="33" ht="18" customHeight="1" spans="1:6">
      <c r="A33" s="15"/>
      <c r="B33" s="9" t="s">
        <v>100</v>
      </c>
      <c r="C33" s="16">
        <f>1000</f>
        <v>1000</v>
      </c>
      <c r="D33" s="16"/>
      <c r="E33" s="16"/>
      <c r="F33" s="16"/>
    </row>
    <row r="34" ht="18" customHeight="1" spans="1:6">
      <c r="A34" s="15"/>
      <c r="B34" s="9" t="s">
        <v>102</v>
      </c>
      <c r="C34" s="16">
        <f>300</f>
        <v>300</v>
      </c>
      <c r="D34" s="16"/>
      <c r="E34" s="16"/>
      <c r="F34" s="16"/>
    </row>
    <row r="35" ht="18" customHeight="1" spans="1:6">
      <c r="A35" s="15"/>
      <c r="B35" s="9" t="s">
        <v>104</v>
      </c>
      <c r="C35" s="16">
        <f>300</f>
        <v>300</v>
      </c>
      <c r="D35" s="16"/>
      <c r="E35" s="16"/>
      <c r="F35" s="16"/>
    </row>
    <row r="36" ht="18" customHeight="1" spans="1:6">
      <c r="A36" s="15"/>
      <c r="B36" s="9" t="s">
        <v>106</v>
      </c>
      <c r="C36" s="16">
        <f>300</f>
        <v>300</v>
      </c>
      <c r="D36" s="16"/>
      <c r="E36" s="16"/>
      <c r="F36" s="16"/>
    </row>
    <row r="37" ht="18" customHeight="1" spans="1:6">
      <c r="A37" s="15"/>
      <c r="B37" s="9" t="s">
        <v>515</v>
      </c>
      <c r="C37" s="16"/>
      <c r="D37" s="16"/>
      <c r="E37" s="16">
        <f>128</f>
        <v>128</v>
      </c>
      <c r="F37" s="16"/>
    </row>
    <row r="38" ht="18" customHeight="1" spans="1:6">
      <c r="A38" s="15"/>
      <c r="B38" s="9" t="s">
        <v>110</v>
      </c>
      <c r="C38" s="16">
        <f>100</f>
        <v>100</v>
      </c>
      <c r="D38" s="16"/>
      <c r="E38" s="16"/>
      <c r="F38" s="16"/>
    </row>
    <row r="39" ht="18" customHeight="1" spans="1:6">
      <c r="A39" s="15"/>
      <c r="B39" s="9" t="s">
        <v>111</v>
      </c>
      <c r="C39" s="16">
        <f>100</f>
        <v>100</v>
      </c>
      <c r="D39" s="16"/>
      <c r="E39" s="16"/>
      <c r="F39" s="16"/>
    </row>
    <row r="40" ht="18" customHeight="1" spans="1:6">
      <c r="A40" s="15"/>
      <c r="B40" s="9" t="s">
        <v>115</v>
      </c>
      <c r="C40" s="16"/>
      <c r="D40" s="16">
        <f>188+168+158+200+200+200</f>
        <v>1114</v>
      </c>
      <c r="E40" s="16"/>
      <c r="F40" s="16"/>
    </row>
    <row r="41" ht="18" customHeight="1" spans="1:6">
      <c r="A41" s="15"/>
      <c r="B41" s="9" t="s">
        <v>516</v>
      </c>
      <c r="C41" s="16"/>
      <c r="D41" s="16"/>
      <c r="E41" s="16">
        <f>168</f>
        <v>168</v>
      </c>
      <c r="F41" s="16"/>
    </row>
    <row r="42" ht="18" customHeight="1" spans="1:6">
      <c r="A42" s="15"/>
      <c r="B42" s="9" t="s">
        <v>122</v>
      </c>
      <c r="C42" s="16"/>
      <c r="D42" s="16">
        <f>150</f>
        <v>150</v>
      </c>
      <c r="E42" s="16"/>
      <c r="F42" s="16"/>
    </row>
    <row r="43" ht="18" customHeight="1" spans="1:6">
      <c r="A43" s="15"/>
      <c r="B43" s="9" t="s">
        <v>517</v>
      </c>
      <c r="C43" s="16"/>
      <c r="D43" s="16"/>
      <c r="E43" s="16">
        <f>200+200+200</f>
        <v>600</v>
      </c>
      <c r="F43" s="16"/>
    </row>
    <row r="44" ht="18" customHeight="1" spans="1:6">
      <c r="A44" s="15"/>
      <c r="B44" s="9"/>
      <c r="C44" s="16"/>
      <c r="D44" s="16"/>
      <c r="E44" s="16"/>
      <c r="F44" s="16"/>
    </row>
    <row r="45" ht="18" customHeight="1" spans="1:6">
      <c r="A45" s="15"/>
      <c r="B45" s="9"/>
      <c r="C45" s="16"/>
      <c r="D45" s="16"/>
      <c r="E45" s="16"/>
      <c r="F45" s="16"/>
    </row>
    <row r="46" ht="18" customHeight="1" spans="1:6">
      <c r="A46" s="15"/>
      <c r="B46" s="18"/>
      <c r="C46" s="16"/>
      <c r="D46" s="16"/>
      <c r="E46" s="16"/>
      <c r="F46" s="16"/>
    </row>
    <row r="47" ht="18" customHeight="1" spans="1:6">
      <c r="A47" s="15"/>
      <c r="B47" s="18"/>
      <c r="C47" s="7" t="s">
        <v>518</v>
      </c>
      <c r="D47" s="7" t="s">
        <v>519</v>
      </c>
      <c r="E47" s="7" t="s">
        <v>520</v>
      </c>
      <c r="F47" s="7" t="s">
        <v>521</v>
      </c>
    </row>
    <row r="48" ht="18" customHeight="1" spans="1:6">
      <c r="A48" s="15"/>
      <c r="B48" s="18"/>
      <c r="C48" s="16">
        <f>SUM(C5:C47)</f>
        <v>10454.66</v>
      </c>
      <c r="D48" s="16">
        <f>SUM(D5:D47)</f>
        <v>9273</v>
      </c>
      <c r="E48" s="16">
        <f>SUM(E5:E47)</f>
        <v>9273</v>
      </c>
      <c r="F48" s="16">
        <f>C48+D48</f>
        <v>19727.66</v>
      </c>
    </row>
    <row r="49" ht="20.1" customHeight="1" spans="1:6">
      <c r="A49" s="19"/>
      <c r="B49" s="20" t="s">
        <v>522</v>
      </c>
      <c r="C49" s="20"/>
      <c r="D49" s="20"/>
      <c r="E49" s="20"/>
      <c r="F49" s="20"/>
    </row>
    <row r="50" spans="1:6">
      <c r="A50" s="19"/>
      <c r="B50" s="21"/>
      <c r="C50" s="22"/>
      <c r="D50" s="22"/>
      <c r="E50" s="22"/>
      <c r="F50" s="22"/>
    </row>
    <row r="51" spans="1:6">
      <c r="A51" s="19"/>
      <c r="B51" s="21"/>
      <c r="C51" s="22"/>
      <c r="D51" s="22"/>
      <c r="E51" s="22"/>
      <c r="F51" s="22"/>
    </row>
    <row r="52" spans="1:6">
      <c r="A52" s="19"/>
      <c r="B52" s="21"/>
      <c r="C52" s="22"/>
      <c r="D52" s="22"/>
      <c r="E52" s="22"/>
      <c r="F52" s="22"/>
    </row>
  </sheetData>
  <mergeCells count="2">
    <mergeCell ref="B49:F49"/>
    <mergeCell ref="A1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收支明细</vt:lpstr>
      <vt:lpstr>求助者善款发放安排</vt:lpstr>
      <vt:lpstr>公帐收支明细</vt:lpstr>
      <vt:lpstr>理事会基金</vt:lpstr>
      <vt:lpstr>特困户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张胜昌</cp:lastModifiedBy>
  <dcterms:created xsi:type="dcterms:W3CDTF">2016-12-13T12:29:00Z</dcterms:created>
  <cp:lastPrinted>2021-01-22T14:55:00Z</cp:lastPrinted>
  <dcterms:modified xsi:type="dcterms:W3CDTF">2023-01-02T05:33:54Z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EC11D77858384B888DBBE107645BBE80</vt:lpwstr>
  </property>
</Properties>
</file>